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MEPD-Website\www\data\LGFS\"/>
    </mc:Choice>
  </mc:AlternateContent>
  <xr:revisionPtr revIDLastSave="0" documentId="8_{23675654-A7A6-4DFD-9428-E35B843BF3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udgetary Framework" sheetId="1" r:id="rId1"/>
    <sheet name="GFSM2001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2" l="1"/>
  <c r="AB33" i="2"/>
  <c r="AB32" i="2"/>
  <c r="AB29" i="2"/>
  <c r="AB28" i="2"/>
  <c r="AB26" i="2"/>
  <c r="AB22" i="2"/>
  <c r="AB21" i="2"/>
  <c r="AB19" i="2"/>
  <c r="AB18" i="2"/>
  <c r="AB17" i="2"/>
  <c r="AB16" i="2"/>
  <c r="AB15" i="2"/>
  <c r="AB11" i="2"/>
  <c r="AB10" i="2"/>
  <c r="AB9" i="2"/>
  <c r="AB8" i="2"/>
  <c r="AB7" i="2"/>
  <c r="AB5" i="2"/>
  <c r="AB4" i="2"/>
  <c r="C29" i="1" l="1"/>
  <c r="Y7" i="1"/>
  <c r="Y10" i="1"/>
  <c r="Y9" i="1"/>
  <c r="Y6" i="1"/>
  <c r="Y31" i="1"/>
  <c r="W4" i="2"/>
  <c r="Y5" i="1" l="1"/>
  <c r="Y4" i="1" s="1"/>
  <c r="Y3" i="1" s="1"/>
  <c r="Y8" i="1"/>
  <c r="M28" i="1"/>
  <c r="N28" i="1"/>
  <c r="O28" i="1"/>
  <c r="P28" i="1"/>
  <c r="Q28" i="1"/>
  <c r="R28" i="1"/>
  <c r="S28" i="1"/>
  <c r="L28" i="1"/>
  <c r="T21" i="1"/>
  <c r="T20" i="1" s="1"/>
  <c r="U20" i="1"/>
  <c r="V20" i="1"/>
  <c r="W20" i="1"/>
  <c r="X20" i="1"/>
  <c r="V13" i="1"/>
  <c r="V12" i="1" s="1"/>
  <c r="W13" i="1"/>
  <c r="W12" i="1" s="1"/>
  <c r="W11" i="1" s="1"/>
  <c r="W18" i="1" s="1"/>
  <c r="W19" i="1" s="1"/>
  <c r="X13" i="1"/>
  <c r="X12" i="1" s="1"/>
  <c r="X11" i="1" s="1"/>
  <c r="X6" i="1"/>
  <c r="W28" i="1" l="1"/>
  <c r="X31" i="1"/>
  <c r="X8" i="1"/>
  <c r="W65" i="2"/>
  <c r="W32" i="2"/>
  <c r="W28" i="2"/>
  <c r="W21" i="2"/>
  <c r="W9" i="2"/>
  <c r="W19" i="2" l="1"/>
  <c r="X3" i="1"/>
  <c r="X18" i="1" s="1"/>
  <c r="X19" i="1" s="1"/>
  <c r="X28" i="1" s="1"/>
  <c r="X4" i="1"/>
  <c r="W41" i="2"/>
  <c r="W18" i="2"/>
  <c r="W26" i="2" s="1"/>
  <c r="W35" i="2" s="1"/>
  <c r="W31" i="1"/>
  <c r="T28" i="2" l="1"/>
  <c r="V31" i="1" l="1"/>
  <c r="S32" i="2"/>
  <c r="S28" i="2"/>
  <c r="S21" i="2"/>
  <c r="S9" i="2"/>
  <c r="S4" i="2"/>
  <c r="S39" i="2"/>
  <c r="U32" i="1"/>
  <c r="T32" i="1"/>
  <c r="T31" i="1"/>
  <c r="U17" i="1"/>
  <c r="U16" i="1"/>
  <c r="U15" i="1"/>
  <c r="U14" i="1"/>
  <c r="U13" i="1" s="1"/>
  <c r="T13" i="1"/>
  <c r="T12" i="1" s="1"/>
  <c r="T11" i="1" s="1"/>
  <c r="U10" i="1"/>
  <c r="U9" i="1"/>
  <c r="T8" i="1"/>
  <c r="U5" i="1"/>
  <c r="U4" i="1" s="1"/>
  <c r="U3" i="1" s="1"/>
  <c r="T5" i="1"/>
  <c r="T4" i="1" s="1"/>
  <c r="T3" i="1" s="1"/>
  <c r="U31" i="1"/>
  <c r="T18" i="1" l="1"/>
  <c r="T19" i="1" s="1"/>
  <c r="T28" i="1" s="1"/>
  <c r="U8" i="1"/>
  <c r="U12" i="1"/>
  <c r="U11" i="1" s="1"/>
  <c r="U18" i="1" s="1"/>
  <c r="U19" i="1" s="1"/>
  <c r="U28" i="1" s="1"/>
  <c r="V32" i="1"/>
  <c r="S19" i="2"/>
  <c r="S26" i="2" s="1"/>
  <c r="S35" i="2" s="1"/>
  <c r="S18" i="2"/>
  <c r="V5" i="1" l="1"/>
  <c r="V8" i="1"/>
  <c r="V4" i="1" l="1"/>
  <c r="V3" i="1" s="1"/>
  <c r="V11" i="1" l="1"/>
  <c r="V18" i="1" s="1"/>
  <c r="V19" i="1" s="1"/>
  <c r="V28" i="1" s="1"/>
  <c r="U28" i="2"/>
  <c r="U32" i="2" l="1"/>
  <c r="U4" i="2"/>
  <c r="U9" i="2" l="1"/>
  <c r="U35" i="2" l="1"/>
  <c r="U21" i="2"/>
  <c r="V28" i="2" l="1"/>
  <c r="V32" i="2" l="1"/>
  <c r="V4" i="2" l="1"/>
  <c r="V9" i="2" l="1"/>
  <c r="V35" i="2" l="1"/>
  <c r="V21" i="2" l="1"/>
  <c r="X32" i="1"/>
</calcChain>
</file>

<file path=xl/sharedStrings.xml><?xml version="1.0" encoding="utf-8"?>
<sst xmlns="http://schemas.openxmlformats.org/spreadsheetml/2006/main" count="317" uniqueCount="160">
  <si>
    <t>Table 1: Consolidated  Local Government Financial Operations/1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</si>
  <si>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</si>
  <si>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</si>
  <si>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</si>
  <si>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</si>
  <si>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</si>
  <si>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</si>
  <si>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</si>
  <si>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</si>
  <si>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</si>
  <si>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</si>
  <si>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</si>
  <si>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</si>
  <si>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</si>
  <si>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</si>
  <si>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</si>
  <si>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</si>
  <si>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</si>
  <si>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</si>
  <si>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I</t>
  </si>
  <si>
    <t>Revenue and Grants incl NGO and Donor grants</t>
  </si>
  <si>
    <t>II</t>
  </si>
  <si>
    <t>Revenue and Grants  excl NGO &amp; Donor grants</t>
  </si>
  <si>
    <t>Total Local  Revenue</t>
  </si>
  <si>
    <t xml:space="preserve">    Tax Revenue</t>
  </si>
  <si>
    <t xml:space="preserve">    Non-Tax Revenue</t>
  </si>
  <si>
    <t>Grants</t>
  </si>
  <si>
    <t xml:space="preserve">   Central Government</t>
  </si>
  <si>
    <t xml:space="preserve">   Donors &amp; NGO's</t>
  </si>
  <si>
    <t>IV(a)</t>
  </si>
  <si>
    <t>Total Expenditure &amp; Net Lending</t>
  </si>
  <si>
    <t>IV(b)</t>
  </si>
  <si>
    <t xml:space="preserve"> Total Expenditure</t>
  </si>
  <si>
    <t xml:space="preserve">   Current Expenditure</t>
  </si>
  <si>
    <t xml:space="preserve">     Wages &amp; Salaries</t>
  </si>
  <si>
    <t xml:space="preserve">     Recurrent Non wage</t>
  </si>
  <si>
    <t xml:space="preserve">   Capital Expenditure</t>
  </si>
  <si>
    <t xml:space="preserve"> Net Advances &amp; Sundry Debtors</t>
  </si>
  <si>
    <t>V</t>
  </si>
  <si>
    <t>Overall balance</t>
  </si>
  <si>
    <t>VI</t>
  </si>
  <si>
    <t>Financing</t>
  </si>
  <si>
    <t xml:space="preserve">  Domestic</t>
  </si>
  <si>
    <t xml:space="preserve">    Bank</t>
  </si>
  <si>
    <t xml:space="preserve">      Changes in Deposits</t>
  </si>
  <si>
    <t xml:space="preserve">       Loans</t>
  </si>
  <si>
    <t xml:space="preserve">    Net Non Bank Creditors</t>
  </si>
  <si>
    <t xml:space="preserve">    Changes in Cash at hand</t>
  </si>
  <si>
    <t xml:space="preserve">   Cheques in transit</t>
  </si>
  <si>
    <t xml:space="preserve"> External financing</t>
  </si>
  <si>
    <t>Residual</t>
  </si>
  <si>
    <t>Table 2:  Local Government Expenditure by Departments</t>
  </si>
  <si>
    <t>III</t>
  </si>
  <si>
    <t>Total Expenditure</t>
  </si>
  <si>
    <t>ADMINISTRATION -01</t>
  </si>
  <si>
    <t>FINANCE -02</t>
  </si>
  <si>
    <t>PRODUCTION AND MARKETING - 04</t>
  </si>
  <si>
    <t>WORKS - 07</t>
  </si>
  <si>
    <t>EDUCATION -06</t>
  </si>
  <si>
    <t>HEALTH -05</t>
  </si>
  <si>
    <t>COMMUNITY BASED SERVICES - 09</t>
  </si>
  <si>
    <t>STATUTORY BODIES - 03</t>
  </si>
  <si>
    <t>PLANNING UNIT - 10</t>
  </si>
  <si>
    <t>INTERNAL AUDIT -11</t>
  </si>
  <si>
    <t>NATURAL RESOURCES - 08</t>
  </si>
  <si>
    <t>1/ Includes Districts, Municipalities and Town Councils</t>
  </si>
  <si>
    <t>Local Governments</t>
  </si>
  <si>
    <t>2015/16</t>
  </si>
  <si>
    <t>Outturn</t>
  </si>
  <si>
    <t xml:space="preserve">Revenue </t>
  </si>
  <si>
    <t xml:space="preserve">Taxes </t>
  </si>
  <si>
    <t xml:space="preserve">Social contributions </t>
  </si>
  <si>
    <t xml:space="preserve">Grants </t>
  </si>
  <si>
    <t>Other revenue</t>
  </si>
  <si>
    <t>Expense</t>
  </si>
  <si>
    <t>Compensation of employees</t>
  </si>
  <si>
    <t>Use of goods and services</t>
  </si>
  <si>
    <t>Consumption of fixed capital</t>
  </si>
  <si>
    <t>Interest</t>
  </si>
  <si>
    <t>Subsidies</t>
  </si>
  <si>
    <t>Social benefits</t>
  </si>
  <si>
    <t>Other expense</t>
  </si>
  <si>
    <t>Gross operating balance  (1-2+23+NOBz)</t>
  </si>
  <si>
    <t>Net operating balance  (1-2+NOBz) c/</t>
  </si>
  <si>
    <t>TRANSACTIONS IN NONFINANCIAL ASSETS:</t>
  </si>
  <si>
    <t>Net Acquisition of Nonfinancial Assets</t>
  </si>
  <si>
    <t>Fixed assets</t>
  </si>
  <si>
    <t>Change in inventories</t>
  </si>
  <si>
    <t>Valuables</t>
  </si>
  <si>
    <t xml:space="preserve">Nonproduced assets </t>
  </si>
  <si>
    <t xml:space="preserve">Net lending / borrowing  (1-2+NOBz-31) </t>
  </si>
  <si>
    <t>TRANSACTIONS IN FINANCIAL ASSETS AND LIABILITIES (FINANCING):</t>
  </si>
  <si>
    <t>Net acquisition of financial assets</t>
  </si>
  <si>
    <t>Domestic</t>
  </si>
  <si>
    <t>Foreign</t>
  </si>
  <si>
    <t>Monetary gold and SDRs</t>
  </si>
  <si>
    <t>Net incurrence of liabilities</t>
  </si>
  <si>
    <t>Errors &amp; Ommissions</t>
  </si>
  <si>
    <t>Prel.2015/16</t>
  </si>
  <si>
    <t>TOTAL OUTLAYS</t>
  </si>
  <si>
    <t>General public services</t>
  </si>
  <si>
    <t>…</t>
  </si>
  <si>
    <t>Defense</t>
  </si>
  <si>
    <t>Public order and safety</t>
  </si>
  <si>
    <t>Economic affairs</t>
  </si>
  <si>
    <t>Environmental protection</t>
  </si>
  <si>
    <t>Housing and community amenities</t>
  </si>
  <si>
    <t xml:space="preserve">Health </t>
  </si>
  <si>
    <t xml:space="preserve">Recreation, culture and religion </t>
  </si>
  <si>
    <t xml:space="preserve">Education </t>
  </si>
  <si>
    <t>Social protection</t>
  </si>
  <si>
    <t>2016/17</t>
  </si>
  <si>
    <t>2017/18</t>
  </si>
  <si>
    <t>2018/19</t>
  </si>
  <si>
    <t>2019/20</t>
  </si>
  <si>
    <t xml:space="preserve">   o/w    Police services</t>
  </si>
  <si>
    <t xml:space="preserve">   o/w    Prisons</t>
  </si>
  <si>
    <t xml:space="preserve">   o/w Agriculture, forestry, fishing, and hunting </t>
  </si>
  <si>
    <t xml:space="preserve">   o/w  Fuel and energy </t>
  </si>
  <si>
    <t xml:space="preserve">   o/w  Mining, manufacturing, and construction </t>
  </si>
  <si>
    <t xml:space="preserve">   o/w  Transport </t>
  </si>
  <si>
    <t xml:space="preserve">   o/w  Communication </t>
  </si>
  <si>
    <t xml:space="preserve">   o/w  Public debt transactions</t>
  </si>
  <si>
    <t xml:space="preserve">   o/w  Transfers of general character betw. levels of govt.c/</t>
  </si>
  <si>
    <t xml:space="preserve"> o/w   Community Development</t>
  </si>
  <si>
    <t xml:space="preserve"> o/w   Water Supply</t>
  </si>
  <si>
    <t xml:space="preserve">   o/w  Outpatient services</t>
  </si>
  <si>
    <t xml:space="preserve">   o/w  Hospital services </t>
  </si>
  <si>
    <t xml:space="preserve">   o/w  Public health services</t>
  </si>
  <si>
    <t xml:space="preserve">   o/w  Pre-primary and primary education </t>
  </si>
  <si>
    <t xml:space="preserve">   o/w  Secondary education </t>
  </si>
  <si>
    <t xml:space="preserve">   o/w  Tertiary education </t>
  </si>
  <si>
    <t xml:space="preserve">   o/w  Education not definable by level</t>
  </si>
  <si>
    <t xml:space="preserve">   o/w Subsidiary services to education</t>
  </si>
  <si>
    <t xml:space="preserve">   o/w   Education n.e.c</t>
  </si>
  <si>
    <t>2020/21</t>
  </si>
  <si>
    <t>2021/22</t>
  </si>
  <si>
    <t>2022/23</t>
  </si>
  <si>
    <t>EXPENDITURE BY PROGRAM</t>
  </si>
  <si>
    <t xml:space="preserve">AGRO-INDUSTRIALIZATION </t>
  </si>
  <si>
    <t>MINERAL DEVELOPMENT</t>
  </si>
  <si>
    <t>SUSTAINABLE  PETROLEUM DEVELOPMENT</t>
  </si>
  <si>
    <t xml:space="preserve">MANUFACTURING </t>
  </si>
  <si>
    <t xml:space="preserve">TOURISM DEVELOPMENT </t>
  </si>
  <si>
    <t>NATURAL RESOURCES, ENVIRONMENT, CLIMATE CHANGE, LAND AND WATER MANAGEMENT</t>
  </si>
  <si>
    <t xml:space="preserve">PRIVATE SECTOR DEVELOPMENT </t>
  </si>
  <si>
    <t>SUSTAINABLE ENERGY DEVELOPMENT</t>
  </si>
  <si>
    <t>INTEGRATED TRANSPORT INFRASTRUCTURE AND SERVICES</t>
  </si>
  <si>
    <t xml:space="preserve">SUSTAINABLE URBAN DEVELOPMENT </t>
  </si>
  <si>
    <t>DIGITAL TRANSFORMATION</t>
  </si>
  <si>
    <t>HUMAN CAPITAL DEVELOPMENT</t>
  </si>
  <si>
    <t xml:space="preserve">TECHNOLOGY TRANSFER AND DEVELOPMENT </t>
  </si>
  <si>
    <t xml:space="preserve">PUBLIC SECTOR TRANSFORMATION </t>
  </si>
  <si>
    <t>COMMUNITY MOBILIZATION AND MINDSET CHANGE</t>
  </si>
  <si>
    <t xml:space="preserve">GOVERNANCE AND SECURITY  </t>
  </si>
  <si>
    <t xml:space="preserve">DEVELOPMENT PLAN IMPLEMENTATION </t>
  </si>
  <si>
    <t>REGIONAL BALANCED DEVELOPMENT</t>
  </si>
  <si>
    <t>ADMINISTRATION OF JUSTICE</t>
  </si>
  <si>
    <t>LEGISLATURE</t>
  </si>
  <si>
    <t>2023/24'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</si>
</sst>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_-* #,##0.0_-;\-* #,##0.0_-;_-* &quot;-&quot;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 Light"/>
      <family val="1"/>
      <scheme val="major"/>
    </font>
    <font>
      <sz val="8"/>
      <color theme="1"/>
      <name val="Calibri Light"/>
      <family val="1"/>
      <scheme val="major"/>
    </font>
    <font>
      <sz val="10"/>
      <name val="Arial"/>
      <family val="2"/>
    </font>
    <font>
      <sz val="8"/>
      <color rgb="FFFF0000"/>
      <name val="Calibri Light"/>
      <family val="1"/>
      <scheme val="major"/>
    </font>
    <font>
      <b/>
      <sz val="8"/>
      <color rgb="FFFF000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b/>
      <i/>
      <sz val="8"/>
      <name val="Calibri Light"/>
      <family val="1"/>
      <scheme val="major"/>
    </font>
    <font>
      <sz val="8"/>
      <name val="Calibri Light"/>
      <family val="2"/>
      <scheme val="major"/>
    </font>
    <font>
      <sz val="8"/>
      <color rgb="FFFF0000"/>
      <name val="Calibri Light"/>
      <family val="2"/>
      <scheme val="major"/>
    </font>
    <font>
      <b/>
      <sz val="8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01">
    <xf numFmtId="0" fontId="0" fillId="0" borderId="0" xfId="0"/>
    <xf numFmtId="165" fontId="2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/>
    <xf numFmtId="165" fontId="2" fillId="0" borderId="1" xfId="1" applyNumberFormat="1" applyFont="1" applyFill="1" applyBorder="1"/>
    <xf numFmtId="165" fontId="2" fillId="0" borderId="2" xfId="1" quotePrefix="1" applyNumberFormat="1" applyFont="1" applyFill="1" applyBorder="1" applyAlignment="1">
      <alignment horizontal="right"/>
    </xf>
    <xf numFmtId="164" fontId="2" fillId="0" borderId="0" xfId="1" applyFont="1" applyFill="1" applyBorder="1"/>
    <xf numFmtId="164" fontId="3" fillId="0" borderId="0" xfId="0" applyNumberFormat="1" applyFont="1" applyAlignment="1">
      <alignment horizontal="right"/>
    </xf>
    <xf numFmtId="165" fontId="2" fillId="0" borderId="3" xfId="1" applyNumberFormat="1" applyFont="1" applyFill="1" applyBorder="1"/>
    <xf numFmtId="165" fontId="3" fillId="0" borderId="3" xfId="0" applyNumberFormat="1" applyFont="1" applyBorder="1"/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/>
    <xf numFmtId="165" fontId="2" fillId="0" borderId="2" xfId="1" applyNumberFormat="1" applyFont="1" applyFill="1" applyBorder="1" applyAlignment="1">
      <alignment horizontal="right"/>
    </xf>
    <xf numFmtId="165" fontId="5" fillId="0" borderId="0" xfId="1" applyNumberFormat="1" applyFont="1" applyFill="1" applyBorder="1"/>
    <xf numFmtId="0" fontId="3" fillId="0" borderId="0" xfId="0" applyFont="1" applyAlignment="1">
      <alignment horizontal="right"/>
    </xf>
    <xf numFmtId="10" fontId="3" fillId="0" borderId="0" xfId="2" applyNumberFormat="1" applyFont="1"/>
    <xf numFmtId="165" fontId="2" fillId="2" borderId="0" xfId="1" applyNumberFormat="1" applyFont="1" applyFill="1" applyBorder="1"/>
    <xf numFmtId="165" fontId="2" fillId="2" borderId="0" xfId="1" applyNumberFormat="1" applyFont="1" applyFill="1"/>
    <xf numFmtId="164" fontId="3" fillId="2" borderId="0" xfId="1" applyFont="1" applyFill="1" applyAlignment="1">
      <alignment horizontal="center"/>
    </xf>
    <xf numFmtId="0" fontId="3" fillId="2" borderId="0" xfId="0" applyFont="1" applyFill="1"/>
    <xf numFmtId="0" fontId="7" fillId="2" borderId="1" xfId="0" applyFont="1" applyFill="1" applyBorder="1" applyAlignment="1">
      <alignment horizontal="left"/>
    </xf>
    <xf numFmtId="165" fontId="2" fillId="2" borderId="1" xfId="1" applyNumberFormat="1" applyFont="1" applyFill="1" applyBorder="1" applyAlignment="1" applyProtection="1">
      <alignment horizontal="left"/>
      <protection locked="0"/>
    </xf>
    <xf numFmtId="164" fontId="2" fillId="2" borderId="1" xfId="1" quotePrefix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left"/>
    </xf>
    <xf numFmtId="165" fontId="2" fillId="2" borderId="3" xfId="1" applyNumberFormat="1" applyFont="1" applyFill="1" applyBorder="1" applyAlignment="1" applyProtection="1">
      <alignment horizontal="left"/>
      <protection locked="0"/>
    </xf>
    <xf numFmtId="164" fontId="2" fillId="2" borderId="3" xfId="1" applyFont="1" applyFill="1" applyBorder="1" applyAlignment="1" applyProtection="1">
      <alignment horizontal="center"/>
      <protection locked="0"/>
    </xf>
    <xf numFmtId="0" fontId="7" fillId="2" borderId="0" xfId="0" applyFont="1" applyFill="1"/>
    <xf numFmtId="165" fontId="7" fillId="2" borderId="0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left" indent="1"/>
    </xf>
    <xf numFmtId="165" fontId="2" fillId="2" borderId="0" xfId="1" applyNumberFormat="1" applyFont="1" applyFill="1" applyBorder="1" applyAlignment="1" applyProtection="1">
      <alignment horizontal="right"/>
      <protection locked="0"/>
    </xf>
    <xf numFmtId="0" fontId="9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 wrapText="1"/>
    </xf>
    <xf numFmtId="165" fontId="2" fillId="2" borderId="3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left" wrapText="1"/>
    </xf>
    <xf numFmtId="164" fontId="2" fillId="2" borderId="0" xfId="1" applyFont="1" applyFill="1" applyAlignment="1">
      <alignment horizontal="center"/>
    </xf>
    <xf numFmtId="0" fontId="2" fillId="2" borderId="0" xfId="0" applyFont="1" applyFill="1"/>
    <xf numFmtId="10" fontId="0" fillId="0" borderId="0" xfId="2" applyNumberFormat="1" applyFont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2" fillId="2" borderId="3" xfId="0" applyFont="1" applyFill="1" applyBorder="1"/>
    <xf numFmtId="165" fontId="2" fillId="2" borderId="3" xfId="1" applyNumberFormat="1" applyFont="1" applyFill="1" applyBorder="1"/>
    <xf numFmtId="0" fontId="7" fillId="2" borderId="0" xfId="0" applyFont="1" applyFill="1" applyAlignment="1">
      <alignment horizontal="left" indent="1"/>
    </xf>
    <xf numFmtId="165" fontId="7" fillId="2" borderId="0" xfId="1" applyNumberFormat="1" applyFont="1" applyFill="1" applyBorder="1" applyAlignment="1" applyProtection="1">
      <alignment horizontal="left" indent="1"/>
    </xf>
    <xf numFmtId="165" fontId="2" fillId="2" borderId="0" xfId="1" applyNumberFormat="1" applyFont="1" applyFill="1" applyBorder="1" applyAlignment="1" applyProtection="1">
      <alignment horizontal="left" indent="2"/>
    </xf>
    <xf numFmtId="164" fontId="8" fillId="2" borderId="0" xfId="1" applyFont="1" applyFill="1" applyAlignment="1">
      <alignment horizontal="center"/>
    </xf>
    <xf numFmtId="0" fontId="7" fillId="2" borderId="3" xfId="0" applyFont="1" applyFill="1" applyBorder="1" applyAlignment="1">
      <alignment horizontal="left" indent="1"/>
    </xf>
    <xf numFmtId="165" fontId="7" fillId="2" borderId="3" xfId="1" applyNumberFormat="1" applyFont="1" applyFill="1" applyBorder="1" applyAlignment="1" applyProtection="1">
      <alignment horizontal="left" indent="1"/>
    </xf>
    <xf numFmtId="164" fontId="8" fillId="2" borderId="3" xfId="1" applyFont="1" applyFill="1" applyBorder="1" applyAlignment="1">
      <alignment horizontal="center"/>
    </xf>
    <xf numFmtId="165" fontId="10" fillId="0" borderId="0" xfId="1" applyNumberFormat="1" applyFont="1" applyFill="1" applyBorder="1"/>
    <xf numFmtId="165" fontId="11" fillId="0" borderId="0" xfId="1" applyNumberFormat="1" applyFont="1" applyFill="1" applyBorder="1"/>
    <xf numFmtId="164" fontId="0" fillId="0" borderId="0" xfId="2" applyNumberFormat="1" applyFont="1"/>
    <xf numFmtId="0" fontId="12" fillId="2" borderId="0" xfId="0" applyFont="1" applyFill="1"/>
    <xf numFmtId="165" fontId="12" fillId="2" borderId="0" xfId="1" applyNumberFormat="1" applyFont="1" applyFill="1" applyBorder="1" applyProtection="1"/>
    <xf numFmtId="164" fontId="13" fillId="2" borderId="0" xfId="1" applyFont="1" applyFill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2" fillId="2" borderId="1" xfId="1" quotePrefix="1" applyNumberFormat="1" applyFont="1" applyFill="1" applyBorder="1" applyAlignment="1" applyProtection="1">
      <alignment horizontal="center"/>
      <protection locked="0"/>
    </xf>
    <xf numFmtId="165" fontId="2" fillId="2" borderId="0" xfId="1" applyNumberFormat="1" applyFont="1" applyFill="1" applyAlignment="1">
      <alignment horizontal="center"/>
    </xf>
    <xf numFmtId="165" fontId="0" fillId="0" borderId="0" xfId="2" applyNumberFormat="1" applyFont="1"/>
    <xf numFmtId="165" fontId="13" fillId="2" borderId="0" xfId="1" applyNumberFormat="1" applyFont="1" applyFill="1" applyAlignment="1">
      <alignment horizontal="center"/>
    </xf>
    <xf numFmtId="165" fontId="8" fillId="2" borderId="0" xfId="1" applyNumberFormat="1" applyFont="1" applyFill="1" applyAlignment="1">
      <alignment horizontal="center"/>
    </xf>
    <xf numFmtId="165" fontId="8" fillId="2" borderId="3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indent="1"/>
    </xf>
    <xf numFmtId="165" fontId="12" fillId="2" borderId="0" xfId="1" applyNumberFormat="1" applyFont="1" applyFill="1" applyBorder="1" applyAlignment="1" applyProtection="1">
      <alignment horizontal="left" indent="1"/>
    </xf>
    <xf numFmtId="0" fontId="3" fillId="0" borderId="2" xfId="0" applyFont="1" applyBorder="1"/>
    <xf numFmtId="0" fontId="13" fillId="0" borderId="0" xfId="0" applyFont="1"/>
    <xf numFmtId="165" fontId="3" fillId="0" borderId="3" xfId="1" applyNumberFormat="1" applyFont="1" applyBorder="1"/>
    <xf numFmtId="165" fontId="3" fillId="0" borderId="0" xfId="1" applyNumberFormat="1" applyFont="1"/>
    <xf numFmtId="165" fontId="3" fillId="0" borderId="2" xfId="1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5" fontId="3" fillId="0" borderId="0" xfId="1" applyNumberFormat="1" applyFont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165" fontId="3" fillId="3" borderId="0" xfId="1" applyNumberFormat="1" applyFont="1" applyFill="1" applyBorder="1"/>
    <xf numFmtId="9" fontId="3" fillId="3" borderId="0" xfId="2" applyFont="1" applyFill="1" applyBorder="1"/>
    <xf numFmtId="165" fontId="2" fillId="3" borderId="0" xfId="1" applyNumberFormat="1" applyFont="1" applyFill="1" applyBorder="1"/>
    <xf numFmtId="10" fontId="2" fillId="3" borderId="0" xfId="2" applyNumberFormat="1" applyFont="1" applyFill="1" applyBorder="1"/>
    <xf numFmtId="165" fontId="5" fillId="3" borderId="0" xfId="1" applyNumberFormat="1" applyFont="1" applyFill="1" applyBorder="1"/>
    <xf numFmtId="0" fontId="5" fillId="3" borderId="0" xfId="0" applyFont="1" applyFill="1" applyBorder="1"/>
    <xf numFmtId="166" fontId="2" fillId="3" borderId="0" xfId="2" applyNumberFormat="1" applyFont="1" applyFill="1" applyBorder="1"/>
    <xf numFmtId="165" fontId="6" fillId="3" borderId="0" xfId="1" applyNumberFormat="1" applyFont="1" applyFill="1" applyBorder="1"/>
    <xf numFmtId="0" fontId="6" fillId="3" borderId="0" xfId="0" applyFont="1" applyFill="1" applyBorder="1"/>
    <xf numFmtId="2" fontId="3" fillId="3" borderId="0" xfId="0" applyNumberFormat="1" applyFont="1" applyFill="1" applyBorder="1"/>
    <xf numFmtId="0" fontId="8" fillId="3" borderId="0" xfId="0" applyFont="1" applyFill="1" applyBorder="1"/>
    <xf numFmtId="43" fontId="3" fillId="3" borderId="0" xfId="0" applyNumberFormat="1" applyFont="1" applyFill="1" applyBorder="1"/>
    <xf numFmtId="0" fontId="13" fillId="3" borderId="0" xfId="0" applyFont="1" applyFill="1" applyBorder="1"/>
    <xf numFmtId="9" fontId="13" fillId="3" borderId="0" xfId="2" applyFont="1" applyFill="1" applyBorder="1"/>
    <xf numFmtId="43" fontId="13" fillId="3" borderId="0" xfId="0" applyNumberFormat="1" applyFont="1" applyFill="1" applyBorder="1"/>
    <xf numFmtId="165" fontId="8" fillId="3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67" fontId="3" fillId="3" borderId="0" xfId="0" applyNumberFormat="1" applyFont="1" applyFill="1" applyBorder="1"/>
    <xf numFmtId="165" fontId="13" fillId="3" borderId="0" xfId="1" applyNumberFormat="1" applyFont="1" applyFill="1" applyBorder="1" applyAlignment="1">
      <alignment horizontal="center"/>
    </xf>
    <xf numFmtId="0" fontId="3" fillId="3" borderId="0" xfId="0" applyFont="1" applyFill="1"/>
    <xf numFmtId="165" fontId="3" fillId="3" borderId="0" xfId="1" applyNumberFormat="1" applyFont="1" applyFill="1"/>
    <xf numFmtId="164" fontId="3" fillId="3" borderId="0" xfId="1" applyFont="1" applyFill="1" applyAlignment="1">
      <alignment horizontal="center"/>
    </xf>
    <xf numFmtId="165" fontId="3" fillId="3" borderId="0" xfId="1" applyNumberFormat="1" applyFont="1" applyFill="1" applyAlignment="1">
      <alignment horizontal="center"/>
    </xf>
  </cellXfs>
  <cellStyles count="8">
    <cellStyle name="Comma" xfId="1" builtinId="3"/>
    <cellStyle name="Comma 19" xfId="3" xr:uid="{00000000-0005-0000-0000-000001000000}"/>
    <cellStyle name="Comma 20" xfId="4" xr:uid="{00000000-0005-0000-0000-000002000000}"/>
    <cellStyle name="Comma 21" xfId="5" xr:uid="{00000000-0005-0000-0000-000003000000}"/>
    <cellStyle name="Comma 24" xfId="7" xr:uid="{00000000-0005-0000-0000-000004000000}"/>
    <cellStyle name="Normal" xfId="0" builtinId="0"/>
    <cellStyle name="Normal 2" xfId="6" xr:uid="{00000000-0005-0000-0000-00000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GFS\GFS%202023-24\GFS%20Consolidation%202023-24\Local%20Government%20Financial%20Operations%20Consolidation%20(%20GFSM%202014).xlsx" TargetMode="External"/><Relationship Id="rId1" Type="http://schemas.openxmlformats.org/officeDocument/2006/relationships/externalLinkPath" Target="file:///G:\My%20Drive\GFS\GFS%202023-24\GFS%20Consolidation%202023-24\Local%20Government%20Financial%20Operations%20Consolidation%20(%20GFSM%2020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stract\GFS%2019.20\Consolidated%20Budgetary%20Framework%20for%20Local%20Governments(1986)%20(Recovered)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.24 NGF.sum Outturn  "/>
      <sheetName val="2022.23 NGF.sum Outturn "/>
      <sheetName val="2021.22 NGF.sum Outturn"/>
      <sheetName val="2020.21 NGF.sum Outturn"/>
      <sheetName val="201920 NGF.sum  Outtturn"/>
      <sheetName val="201819 NGF.sum  Outtturn (2)"/>
      <sheetName val="201718 NGF.sum  Outtturn "/>
      <sheetName val="201617 NGF.sum  Outtturn "/>
      <sheetName val="201516NGF.sum  Outtturn"/>
      <sheetName val="town councils (2)"/>
      <sheetName val="TC&amp;MC 16.17"/>
      <sheetName val="MC  16.17"/>
      <sheetName val="2015.16NGF.sum Budget"/>
      <sheetName val="201415NGF.sum  Outtturn"/>
      <sheetName val="201415NGF.sum Budget"/>
      <sheetName val="201314NGF.sum Budget"/>
      <sheetName val="201314NGF.sum  Outtturn "/>
      <sheetName val="9798"/>
      <sheetName val="9899"/>
      <sheetName val="9900"/>
      <sheetName val="0001"/>
      <sheetName val="0102"/>
      <sheetName val="0203"/>
      <sheetName val="200304 (2)"/>
      <sheetName val="200405 (2)"/>
      <sheetName val="200506 (2)"/>
      <sheetName val="201213NGF sum.Outturn"/>
      <sheetName val="201213NGF.sum  Budget"/>
      <sheetName val="201011  budgetF  (2)"/>
      <sheetName val="201011  OutturnF"/>
      <sheetName val="cofog"/>
      <sheetName val="200809 (budget) (2)"/>
      <sheetName val="200809"/>
      <sheetName val="200809 (2)"/>
      <sheetName val="200910budget"/>
      <sheetName val="200910budget (2)"/>
      <sheetName val="Sheet2"/>
      <sheetName val="201011  budget "/>
      <sheetName val="201112  budget  (2)"/>
      <sheetName val="201011  Outturn"/>
      <sheetName val="201112  Outturn "/>
      <sheetName val="Sheet1"/>
      <sheetName val="200910outurn"/>
      <sheetName val="200910outurn (2)"/>
      <sheetName val="summary table"/>
      <sheetName val="summary table (outturns)"/>
      <sheetName val="summary table (2)"/>
      <sheetName val="District transfers (2)"/>
      <sheetName val="District transfers"/>
      <sheetName val="GFSYB table 2"/>
      <sheetName val="table 3"/>
      <sheetName val="Budget 200607 "/>
      <sheetName val="Budget 200708"/>
      <sheetName val="200607"/>
      <sheetName val="200607 (3)"/>
      <sheetName val="200708 (4)"/>
      <sheetName val="200607 (2)"/>
      <sheetName val="200708"/>
      <sheetName val="200809 (budget)"/>
      <sheetName val="200708 (3)"/>
      <sheetName val="200708 (2)"/>
      <sheetName val="Adjustments"/>
      <sheetName val="Consolidation"/>
      <sheetName val="Consolidation (2)"/>
      <sheetName val="Consolidation (2billions)"/>
      <sheetName val="Consolidation (8)"/>
      <sheetName val="Consolidation (6)"/>
      <sheetName val="Consolidation (7)"/>
      <sheetName val="Consolidation (3)"/>
      <sheetName val="Consolidationno budget"/>
      <sheetName val="Consolidationno budget (3)"/>
      <sheetName val="millions"/>
      <sheetName val="town councils"/>
      <sheetName val="Consolidationno budget (4)"/>
      <sheetName val="Municipality"/>
      <sheetName val="Consolidationno budget (2)"/>
      <sheetName val="Districts"/>
      <sheetName val="Consolidation (4)"/>
      <sheetName val="Consolidation (5)"/>
    </sheetNames>
    <sheetDataSet>
      <sheetData sheetId="0">
        <row r="7">
          <cell r="RV7">
            <v>6096.0517811812661</v>
          </cell>
        </row>
        <row r="8">
          <cell r="RV8">
            <v>76.284147375350003</v>
          </cell>
        </row>
        <row r="14">
          <cell r="RV14">
            <v>5901.3783239383465</v>
          </cell>
        </row>
        <row r="17">
          <cell r="RV17">
            <v>118.38930986757001</v>
          </cell>
        </row>
        <row r="19">
          <cell r="RV19">
            <v>5284.4169304255402</v>
          </cell>
        </row>
        <row r="20">
          <cell r="RV20">
            <v>3314.4187887307548</v>
          </cell>
        </row>
        <row r="24">
          <cell r="RV24">
            <v>529.38585963935111</v>
          </cell>
        </row>
        <row r="28">
          <cell r="RV28">
            <v>977.17661545448391</v>
          </cell>
        </row>
        <row r="31">
          <cell r="RV31">
            <v>439.14445916126112</v>
          </cell>
        </row>
        <row r="34">
          <cell r="RV34">
            <v>24.291207439689764</v>
          </cell>
        </row>
        <row r="37">
          <cell r="RV37">
            <v>811.63485075572589</v>
          </cell>
        </row>
        <row r="38">
          <cell r="RV38">
            <v>811.63485075572589</v>
          </cell>
        </row>
        <row r="40">
          <cell r="RV40">
            <v>647.39175445807871</v>
          </cell>
        </row>
        <row r="47">
          <cell r="RV47">
            <v>164.24309629764718</v>
          </cell>
        </row>
        <row r="49">
          <cell r="RV49">
            <v>-155.36105233623292</v>
          </cell>
        </row>
        <row r="50">
          <cell r="RV50">
            <v>-155.36105233623292</v>
          </cell>
        </row>
        <row r="54">
          <cell r="RV54">
            <v>-319.60414863388002</v>
          </cell>
        </row>
        <row r="55">
          <cell r="RV55">
            <v>-319.60414863388002</v>
          </cell>
        </row>
        <row r="58">
          <cell r="RV5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.20 Outturn trad.su"/>
      <sheetName val="Sheet2"/>
      <sheetName val="2018.19 Outturn trad.su (2)"/>
      <sheetName val="2017.18 Outturn trad.su"/>
      <sheetName val="2016.17 Outturn trad."/>
      <sheetName val="2015.16 Outturn trad.sum"/>
      <sheetName val="2014.15 Outturn trad.sum "/>
      <sheetName val="2014.15 Budget trad.sum "/>
      <sheetName val="201314 Budget trad.sum "/>
      <sheetName val="201314 Outturn trad.sum "/>
      <sheetName val="201213 Outturn trad.sum (2)"/>
      <sheetName val="worksheet"/>
      <sheetName val="201213 Outturn trad.sum"/>
      <sheetName val="201213 Budget.trad.sum "/>
      <sheetName val="199798"/>
      <sheetName val="199899"/>
      <sheetName val="199900"/>
      <sheetName val="200001"/>
      <sheetName val="200102"/>
      <sheetName val="200203"/>
      <sheetName val="200304"/>
      <sheetName val="200405"/>
      <sheetName val="200506 (2)"/>
      <sheetName val="Budget0607"/>
      <sheetName val="200607"/>
      <sheetName val="Budget0708"/>
      <sheetName val="200708"/>
      <sheetName val="200809 budget"/>
      <sheetName val="200809"/>
      <sheetName val="200910millions"/>
      <sheetName val="201011 Outturn"/>
      <sheetName val="201112 Outturn"/>
      <sheetName val="Sheet1"/>
      <sheetName val="201011budget"/>
      <sheetName val="201112budget"/>
      <sheetName val="200910 (2)"/>
      <sheetName val="200910 Budgetmillions"/>
      <sheetName val="200910 Budget (2)"/>
      <sheetName val="Budget0506"/>
      <sheetName val="200506"/>
      <sheetName val="Adjustments"/>
      <sheetName val="municip"/>
      <sheetName val="Consolidation"/>
      <sheetName val="Consolidation (2)"/>
      <sheetName val="Consolidation (bns)"/>
      <sheetName val="town councils"/>
      <sheetName val="Districts"/>
    </sheetNames>
    <sheetDataSet>
      <sheetData sheetId="0">
        <row r="11">
          <cell r="PP11">
            <v>38.656702433</v>
          </cell>
        </row>
        <row r="14">
          <cell r="PP14">
            <v>93.338769318000004</v>
          </cell>
        </row>
        <row r="19">
          <cell r="PP19">
            <v>13.092304286999999</v>
          </cell>
        </row>
        <row r="21">
          <cell r="PP21">
            <v>3873.2076369629999</v>
          </cell>
        </row>
        <row r="26">
          <cell r="PP26">
            <v>123.41646461800001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7"/>
  <sheetViews>
    <sheetView showGridLines="0" workbookViewId="0">
      <pane xSplit="2" ySplit="2" topLeftCell="R45" activePane="bottomRight" state="frozen"/>
      <selection pane="topRight" activeCell="C1" sqref="C1"/>
      <selection pane="bottomLeft" activeCell="A3" sqref="A3"/>
      <selection pane="bottomRight" activeCell="AF44" sqref="AF44"/>
    </sheetView>
  </sheetViews>
  <sheetFormatPr defaultRowHeight="11.25" x14ac:dyDescent="0.2"/>
  <cols>
    <col min="1" max="1" width="5.5703125" style="76" customWidth="1"/>
    <col min="2" max="2" width="21.7109375" style="76" customWidth="1"/>
    <col min="3" max="4" width="9.140625" style="76" hidden="1" customWidth="1"/>
    <col min="5" max="16" width="8" style="76" hidden="1" customWidth="1"/>
    <col min="17" max="17" width="8.28515625" style="76" hidden="1" customWidth="1"/>
    <col min="18" max="18" width="8.28515625" style="77" customWidth="1"/>
    <col min="19" max="20" width="8.28515625" style="76" customWidth="1"/>
    <col min="21" max="21" width="9.140625" style="76" customWidth="1"/>
    <col min="22" max="28" width="8.28515625" style="76" customWidth="1"/>
    <col min="29" max="29" width="8.28515625" style="78" customWidth="1"/>
    <col min="30" max="37" width="9.140625" style="76" customWidth="1"/>
    <col min="38" max="256" width="9.140625" style="76"/>
    <col min="257" max="257" width="5.5703125" style="76" customWidth="1"/>
    <col min="258" max="258" width="55" style="76" bestFit="1" customWidth="1"/>
    <col min="259" max="260" width="9.140625" style="76" customWidth="1"/>
    <col min="261" max="272" width="8" style="76" bestFit="1" customWidth="1"/>
    <col min="273" max="273" width="10.140625" style="76" bestFit="1" customWidth="1"/>
    <col min="274" max="512" width="9.140625" style="76"/>
    <col min="513" max="513" width="5.5703125" style="76" customWidth="1"/>
    <col min="514" max="514" width="55" style="76" bestFit="1" customWidth="1"/>
    <col min="515" max="516" width="9.140625" style="76" customWidth="1"/>
    <col min="517" max="528" width="8" style="76" bestFit="1" customWidth="1"/>
    <col min="529" max="529" width="10.140625" style="76" bestFit="1" customWidth="1"/>
    <col min="530" max="768" width="9.140625" style="76"/>
    <col min="769" max="769" width="5.5703125" style="76" customWidth="1"/>
    <col min="770" max="770" width="55" style="76" bestFit="1" customWidth="1"/>
    <col min="771" max="772" width="9.140625" style="76" customWidth="1"/>
    <col min="773" max="784" width="8" style="76" bestFit="1" customWidth="1"/>
    <col min="785" max="785" width="10.140625" style="76" bestFit="1" customWidth="1"/>
    <col min="786" max="1024" width="9.140625" style="76"/>
    <col min="1025" max="1025" width="5.5703125" style="76" customWidth="1"/>
    <col min="1026" max="1026" width="55" style="76" bestFit="1" customWidth="1"/>
    <col min="1027" max="1028" width="9.140625" style="76" customWidth="1"/>
    <col min="1029" max="1040" width="8" style="76" bestFit="1" customWidth="1"/>
    <col min="1041" max="1041" width="10.140625" style="76" bestFit="1" customWidth="1"/>
    <col min="1042" max="1280" width="9.140625" style="76"/>
    <col min="1281" max="1281" width="5.5703125" style="76" customWidth="1"/>
    <col min="1282" max="1282" width="55" style="76" bestFit="1" customWidth="1"/>
    <col min="1283" max="1284" width="9.140625" style="76" customWidth="1"/>
    <col min="1285" max="1296" width="8" style="76" bestFit="1" customWidth="1"/>
    <col min="1297" max="1297" width="10.140625" style="76" bestFit="1" customWidth="1"/>
    <col min="1298" max="1536" width="9.140625" style="76"/>
    <col min="1537" max="1537" width="5.5703125" style="76" customWidth="1"/>
    <col min="1538" max="1538" width="55" style="76" bestFit="1" customWidth="1"/>
    <col min="1539" max="1540" width="9.140625" style="76" customWidth="1"/>
    <col min="1541" max="1552" width="8" style="76" bestFit="1" customWidth="1"/>
    <col min="1553" max="1553" width="10.140625" style="76" bestFit="1" customWidth="1"/>
    <col min="1554" max="1792" width="9.140625" style="76"/>
    <col min="1793" max="1793" width="5.5703125" style="76" customWidth="1"/>
    <col min="1794" max="1794" width="55" style="76" bestFit="1" customWidth="1"/>
    <col min="1795" max="1796" width="9.140625" style="76" customWidth="1"/>
    <col min="1797" max="1808" width="8" style="76" bestFit="1" customWidth="1"/>
    <col min="1809" max="1809" width="10.140625" style="76" bestFit="1" customWidth="1"/>
    <col min="1810" max="2048" width="9.140625" style="76"/>
    <col min="2049" max="2049" width="5.5703125" style="76" customWidth="1"/>
    <col min="2050" max="2050" width="55" style="76" bestFit="1" customWidth="1"/>
    <col min="2051" max="2052" width="9.140625" style="76" customWidth="1"/>
    <col min="2053" max="2064" width="8" style="76" bestFit="1" customWidth="1"/>
    <col min="2065" max="2065" width="10.140625" style="76" bestFit="1" customWidth="1"/>
    <col min="2066" max="2304" width="9.140625" style="76"/>
    <col min="2305" max="2305" width="5.5703125" style="76" customWidth="1"/>
    <col min="2306" max="2306" width="55" style="76" bestFit="1" customWidth="1"/>
    <col min="2307" max="2308" width="9.140625" style="76" customWidth="1"/>
    <col min="2309" max="2320" width="8" style="76" bestFit="1" customWidth="1"/>
    <col min="2321" max="2321" width="10.140625" style="76" bestFit="1" customWidth="1"/>
    <col min="2322" max="2560" width="9.140625" style="76"/>
    <col min="2561" max="2561" width="5.5703125" style="76" customWidth="1"/>
    <col min="2562" max="2562" width="55" style="76" bestFit="1" customWidth="1"/>
    <col min="2563" max="2564" width="9.140625" style="76" customWidth="1"/>
    <col min="2565" max="2576" width="8" style="76" bestFit="1" customWidth="1"/>
    <col min="2577" max="2577" width="10.140625" style="76" bestFit="1" customWidth="1"/>
    <col min="2578" max="2816" width="9.140625" style="76"/>
    <col min="2817" max="2817" width="5.5703125" style="76" customWidth="1"/>
    <col min="2818" max="2818" width="55" style="76" bestFit="1" customWidth="1"/>
    <col min="2819" max="2820" width="9.140625" style="76" customWidth="1"/>
    <col min="2821" max="2832" width="8" style="76" bestFit="1" customWidth="1"/>
    <col min="2833" max="2833" width="10.140625" style="76" bestFit="1" customWidth="1"/>
    <col min="2834" max="3072" width="9.140625" style="76"/>
    <col min="3073" max="3073" width="5.5703125" style="76" customWidth="1"/>
    <col min="3074" max="3074" width="55" style="76" bestFit="1" customWidth="1"/>
    <col min="3075" max="3076" width="9.140625" style="76" customWidth="1"/>
    <col min="3077" max="3088" width="8" style="76" bestFit="1" customWidth="1"/>
    <col min="3089" max="3089" width="10.140625" style="76" bestFit="1" customWidth="1"/>
    <col min="3090" max="3328" width="9.140625" style="76"/>
    <col min="3329" max="3329" width="5.5703125" style="76" customWidth="1"/>
    <col min="3330" max="3330" width="55" style="76" bestFit="1" customWidth="1"/>
    <col min="3331" max="3332" width="9.140625" style="76" customWidth="1"/>
    <col min="3333" max="3344" width="8" style="76" bestFit="1" customWidth="1"/>
    <col min="3345" max="3345" width="10.140625" style="76" bestFit="1" customWidth="1"/>
    <col min="3346" max="3584" width="9.140625" style="76"/>
    <col min="3585" max="3585" width="5.5703125" style="76" customWidth="1"/>
    <col min="3586" max="3586" width="55" style="76" bestFit="1" customWidth="1"/>
    <col min="3587" max="3588" width="9.140625" style="76" customWidth="1"/>
    <col min="3589" max="3600" width="8" style="76" bestFit="1" customWidth="1"/>
    <col min="3601" max="3601" width="10.140625" style="76" bestFit="1" customWidth="1"/>
    <col min="3602" max="3840" width="9.140625" style="76"/>
    <col min="3841" max="3841" width="5.5703125" style="76" customWidth="1"/>
    <col min="3842" max="3842" width="55" style="76" bestFit="1" customWidth="1"/>
    <col min="3843" max="3844" width="9.140625" style="76" customWidth="1"/>
    <col min="3845" max="3856" width="8" style="76" bestFit="1" customWidth="1"/>
    <col min="3857" max="3857" width="10.140625" style="76" bestFit="1" customWidth="1"/>
    <col min="3858" max="4096" width="9.140625" style="76"/>
    <col min="4097" max="4097" width="5.5703125" style="76" customWidth="1"/>
    <col min="4098" max="4098" width="55" style="76" bestFit="1" customWidth="1"/>
    <col min="4099" max="4100" width="9.140625" style="76" customWidth="1"/>
    <col min="4101" max="4112" width="8" style="76" bestFit="1" customWidth="1"/>
    <col min="4113" max="4113" width="10.140625" style="76" bestFit="1" customWidth="1"/>
    <col min="4114" max="4352" width="9.140625" style="76"/>
    <col min="4353" max="4353" width="5.5703125" style="76" customWidth="1"/>
    <col min="4354" max="4354" width="55" style="76" bestFit="1" customWidth="1"/>
    <col min="4355" max="4356" width="9.140625" style="76" customWidth="1"/>
    <col min="4357" max="4368" width="8" style="76" bestFit="1" customWidth="1"/>
    <col min="4369" max="4369" width="10.140625" style="76" bestFit="1" customWidth="1"/>
    <col min="4370" max="4608" width="9.140625" style="76"/>
    <col min="4609" max="4609" width="5.5703125" style="76" customWidth="1"/>
    <col min="4610" max="4610" width="55" style="76" bestFit="1" customWidth="1"/>
    <col min="4611" max="4612" width="9.140625" style="76" customWidth="1"/>
    <col min="4613" max="4624" width="8" style="76" bestFit="1" customWidth="1"/>
    <col min="4625" max="4625" width="10.140625" style="76" bestFit="1" customWidth="1"/>
    <col min="4626" max="4864" width="9.140625" style="76"/>
    <col min="4865" max="4865" width="5.5703125" style="76" customWidth="1"/>
    <col min="4866" max="4866" width="55" style="76" bestFit="1" customWidth="1"/>
    <col min="4867" max="4868" width="9.140625" style="76" customWidth="1"/>
    <col min="4869" max="4880" width="8" style="76" bestFit="1" customWidth="1"/>
    <col min="4881" max="4881" width="10.140625" style="76" bestFit="1" customWidth="1"/>
    <col min="4882" max="5120" width="9.140625" style="76"/>
    <col min="5121" max="5121" width="5.5703125" style="76" customWidth="1"/>
    <col min="5122" max="5122" width="55" style="76" bestFit="1" customWidth="1"/>
    <col min="5123" max="5124" width="9.140625" style="76" customWidth="1"/>
    <col min="5125" max="5136" width="8" style="76" bestFit="1" customWidth="1"/>
    <col min="5137" max="5137" width="10.140625" style="76" bestFit="1" customWidth="1"/>
    <col min="5138" max="5376" width="9.140625" style="76"/>
    <col min="5377" max="5377" width="5.5703125" style="76" customWidth="1"/>
    <col min="5378" max="5378" width="55" style="76" bestFit="1" customWidth="1"/>
    <col min="5379" max="5380" width="9.140625" style="76" customWidth="1"/>
    <col min="5381" max="5392" width="8" style="76" bestFit="1" customWidth="1"/>
    <col min="5393" max="5393" width="10.140625" style="76" bestFit="1" customWidth="1"/>
    <col min="5394" max="5632" width="9.140625" style="76"/>
    <col min="5633" max="5633" width="5.5703125" style="76" customWidth="1"/>
    <col min="5634" max="5634" width="55" style="76" bestFit="1" customWidth="1"/>
    <col min="5635" max="5636" width="9.140625" style="76" customWidth="1"/>
    <col min="5637" max="5648" width="8" style="76" bestFit="1" customWidth="1"/>
    <col min="5649" max="5649" width="10.140625" style="76" bestFit="1" customWidth="1"/>
    <col min="5650" max="5888" width="9.140625" style="76"/>
    <col min="5889" max="5889" width="5.5703125" style="76" customWidth="1"/>
    <col min="5890" max="5890" width="55" style="76" bestFit="1" customWidth="1"/>
    <col min="5891" max="5892" width="9.140625" style="76" customWidth="1"/>
    <col min="5893" max="5904" width="8" style="76" bestFit="1" customWidth="1"/>
    <col min="5905" max="5905" width="10.140625" style="76" bestFit="1" customWidth="1"/>
    <col min="5906" max="6144" width="9.140625" style="76"/>
    <col min="6145" max="6145" width="5.5703125" style="76" customWidth="1"/>
    <col min="6146" max="6146" width="55" style="76" bestFit="1" customWidth="1"/>
    <col min="6147" max="6148" width="9.140625" style="76" customWidth="1"/>
    <col min="6149" max="6160" width="8" style="76" bestFit="1" customWidth="1"/>
    <col min="6161" max="6161" width="10.140625" style="76" bestFit="1" customWidth="1"/>
    <col min="6162" max="6400" width="9.140625" style="76"/>
    <col min="6401" max="6401" width="5.5703125" style="76" customWidth="1"/>
    <col min="6402" max="6402" width="55" style="76" bestFit="1" customWidth="1"/>
    <col min="6403" max="6404" width="9.140625" style="76" customWidth="1"/>
    <col min="6405" max="6416" width="8" style="76" bestFit="1" customWidth="1"/>
    <col min="6417" max="6417" width="10.140625" style="76" bestFit="1" customWidth="1"/>
    <col min="6418" max="6656" width="9.140625" style="76"/>
    <col min="6657" max="6657" width="5.5703125" style="76" customWidth="1"/>
    <col min="6658" max="6658" width="55" style="76" bestFit="1" customWidth="1"/>
    <col min="6659" max="6660" width="9.140625" style="76" customWidth="1"/>
    <col min="6661" max="6672" width="8" style="76" bestFit="1" customWidth="1"/>
    <col min="6673" max="6673" width="10.140625" style="76" bestFit="1" customWidth="1"/>
    <col min="6674" max="6912" width="9.140625" style="76"/>
    <col min="6913" max="6913" width="5.5703125" style="76" customWidth="1"/>
    <col min="6914" max="6914" width="55" style="76" bestFit="1" customWidth="1"/>
    <col min="6915" max="6916" width="9.140625" style="76" customWidth="1"/>
    <col min="6917" max="6928" width="8" style="76" bestFit="1" customWidth="1"/>
    <col min="6929" max="6929" width="10.140625" style="76" bestFit="1" customWidth="1"/>
    <col min="6930" max="7168" width="9.140625" style="76"/>
    <col min="7169" max="7169" width="5.5703125" style="76" customWidth="1"/>
    <col min="7170" max="7170" width="55" style="76" bestFit="1" customWidth="1"/>
    <col min="7171" max="7172" width="9.140625" style="76" customWidth="1"/>
    <col min="7173" max="7184" width="8" style="76" bestFit="1" customWidth="1"/>
    <col min="7185" max="7185" width="10.140625" style="76" bestFit="1" customWidth="1"/>
    <col min="7186" max="7424" width="9.140625" style="76"/>
    <col min="7425" max="7425" width="5.5703125" style="76" customWidth="1"/>
    <col min="7426" max="7426" width="55" style="76" bestFit="1" customWidth="1"/>
    <col min="7427" max="7428" width="9.140625" style="76" customWidth="1"/>
    <col min="7429" max="7440" width="8" style="76" bestFit="1" customWidth="1"/>
    <col min="7441" max="7441" width="10.140625" style="76" bestFit="1" customWidth="1"/>
    <col min="7442" max="7680" width="9.140625" style="76"/>
    <col min="7681" max="7681" width="5.5703125" style="76" customWidth="1"/>
    <col min="7682" max="7682" width="55" style="76" bestFit="1" customWidth="1"/>
    <col min="7683" max="7684" width="9.140625" style="76" customWidth="1"/>
    <col min="7685" max="7696" width="8" style="76" bestFit="1" customWidth="1"/>
    <col min="7697" max="7697" width="10.140625" style="76" bestFit="1" customWidth="1"/>
    <col min="7698" max="7936" width="9.140625" style="76"/>
    <col min="7937" max="7937" width="5.5703125" style="76" customWidth="1"/>
    <col min="7938" max="7938" width="55" style="76" bestFit="1" customWidth="1"/>
    <col min="7939" max="7940" width="9.140625" style="76" customWidth="1"/>
    <col min="7941" max="7952" width="8" style="76" bestFit="1" customWidth="1"/>
    <col min="7953" max="7953" width="10.140625" style="76" bestFit="1" customWidth="1"/>
    <col min="7954" max="8192" width="9.140625" style="76"/>
    <col min="8193" max="8193" width="5.5703125" style="76" customWidth="1"/>
    <col min="8194" max="8194" width="55" style="76" bestFit="1" customWidth="1"/>
    <col min="8195" max="8196" width="9.140625" style="76" customWidth="1"/>
    <col min="8197" max="8208" width="8" style="76" bestFit="1" customWidth="1"/>
    <col min="8209" max="8209" width="10.140625" style="76" bestFit="1" customWidth="1"/>
    <col min="8210" max="8448" width="9.140625" style="76"/>
    <col min="8449" max="8449" width="5.5703125" style="76" customWidth="1"/>
    <col min="8450" max="8450" width="55" style="76" bestFit="1" customWidth="1"/>
    <col min="8451" max="8452" width="9.140625" style="76" customWidth="1"/>
    <col min="8453" max="8464" width="8" style="76" bestFit="1" customWidth="1"/>
    <col min="8465" max="8465" width="10.140625" style="76" bestFit="1" customWidth="1"/>
    <col min="8466" max="8704" width="9.140625" style="76"/>
    <col min="8705" max="8705" width="5.5703125" style="76" customWidth="1"/>
    <col min="8706" max="8706" width="55" style="76" bestFit="1" customWidth="1"/>
    <col min="8707" max="8708" width="9.140625" style="76" customWidth="1"/>
    <col min="8709" max="8720" width="8" style="76" bestFit="1" customWidth="1"/>
    <col min="8721" max="8721" width="10.140625" style="76" bestFit="1" customWidth="1"/>
    <col min="8722" max="8960" width="9.140625" style="76"/>
    <col min="8961" max="8961" width="5.5703125" style="76" customWidth="1"/>
    <col min="8962" max="8962" width="55" style="76" bestFit="1" customWidth="1"/>
    <col min="8963" max="8964" width="9.140625" style="76" customWidth="1"/>
    <col min="8965" max="8976" width="8" style="76" bestFit="1" customWidth="1"/>
    <col min="8977" max="8977" width="10.140625" style="76" bestFit="1" customWidth="1"/>
    <col min="8978" max="9216" width="9.140625" style="76"/>
    <col min="9217" max="9217" width="5.5703125" style="76" customWidth="1"/>
    <col min="9218" max="9218" width="55" style="76" bestFit="1" customWidth="1"/>
    <col min="9219" max="9220" width="9.140625" style="76" customWidth="1"/>
    <col min="9221" max="9232" width="8" style="76" bestFit="1" customWidth="1"/>
    <col min="9233" max="9233" width="10.140625" style="76" bestFit="1" customWidth="1"/>
    <col min="9234" max="9472" width="9.140625" style="76"/>
    <col min="9473" max="9473" width="5.5703125" style="76" customWidth="1"/>
    <col min="9474" max="9474" width="55" style="76" bestFit="1" customWidth="1"/>
    <col min="9475" max="9476" width="9.140625" style="76" customWidth="1"/>
    <col min="9477" max="9488" width="8" style="76" bestFit="1" customWidth="1"/>
    <col min="9489" max="9489" width="10.140625" style="76" bestFit="1" customWidth="1"/>
    <col min="9490" max="9728" width="9.140625" style="76"/>
    <col min="9729" max="9729" width="5.5703125" style="76" customWidth="1"/>
    <col min="9730" max="9730" width="55" style="76" bestFit="1" customWidth="1"/>
    <col min="9731" max="9732" width="9.140625" style="76" customWidth="1"/>
    <col min="9733" max="9744" width="8" style="76" bestFit="1" customWidth="1"/>
    <col min="9745" max="9745" width="10.140625" style="76" bestFit="1" customWidth="1"/>
    <col min="9746" max="9984" width="9.140625" style="76"/>
    <col min="9985" max="9985" width="5.5703125" style="76" customWidth="1"/>
    <col min="9986" max="9986" width="55" style="76" bestFit="1" customWidth="1"/>
    <col min="9987" max="9988" width="9.140625" style="76" customWidth="1"/>
    <col min="9989" max="10000" width="8" style="76" bestFit="1" customWidth="1"/>
    <col min="10001" max="10001" width="10.140625" style="76" bestFit="1" customWidth="1"/>
    <col min="10002" max="10240" width="9.140625" style="76"/>
    <col min="10241" max="10241" width="5.5703125" style="76" customWidth="1"/>
    <col min="10242" max="10242" width="55" style="76" bestFit="1" customWidth="1"/>
    <col min="10243" max="10244" width="9.140625" style="76" customWidth="1"/>
    <col min="10245" max="10256" width="8" style="76" bestFit="1" customWidth="1"/>
    <col min="10257" max="10257" width="10.140625" style="76" bestFit="1" customWidth="1"/>
    <col min="10258" max="10496" width="9.140625" style="76"/>
    <col min="10497" max="10497" width="5.5703125" style="76" customWidth="1"/>
    <col min="10498" max="10498" width="55" style="76" bestFit="1" customWidth="1"/>
    <col min="10499" max="10500" width="9.140625" style="76" customWidth="1"/>
    <col min="10501" max="10512" width="8" style="76" bestFit="1" customWidth="1"/>
    <col min="10513" max="10513" width="10.140625" style="76" bestFit="1" customWidth="1"/>
    <col min="10514" max="10752" width="9.140625" style="76"/>
    <col min="10753" max="10753" width="5.5703125" style="76" customWidth="1"/>
    <col min="10754" max="10754" width="55" style="76" bestFit="1" customWidth="1"/>
    <col min="10755" max="10756" width="9.140625" style="76" customWidth="1"/>
    <col min="10757" max="10768" width="8" style="76" bestFit="1" customWidth="1"/>
    <col min="10769" max="10769" width="10.140625" style="76" bestFit="1" customWidth="1"/>
    <col min="10770" max="11008" width="9.140625" style="76"/>
    <col min="11009" max="11009" width="5.5703125" style="76" customWidth="1"/>
    <col min="11010" max="11010" width="55" style="76" bestFit="1" customWidth="1"/>
    <col min="11011" max="11012" width="9.140625" style="76" customWidth="1"/>
    <col min="11013" max="11024" width="8" style="76" bestFit="1" customWidth="1"/>
    <col min="11025" max="11025" width="10.140625" style="76" bestFit="1" customWidth="1"/>
    <col min="11026" max="11264" width="9.140625" style="76"/>
    <col min="11265" max="11265" width="5.5703125" style="76" customWidth="1"/>
    <col min="11266" max="11266" width="55" style="76" bestFit="1" customWidth="1"/>
    <col min="11267" max="11268" width="9.140625" style="76" customWidth="1"/>
    <col min="11269" max="11280" width="8" style="76" bestFit="1" customWidth="1"/>
    <col min="11281" max="11281" width="10.140625" style="76" bestFit="1" customWidth="1"/>
    <col min="11282" max="11520" width="9.140625" style="76"/>
    <col min="11521" max="11521" width="5.5703125" style="76" customWidth="1"/>
    <col min="11522" max="11522" width="55" style="76" bestFit="1" customWidth="1"/>
    <col min="11523" max="11524" width="9.140625" style="76" customWidth="1"/>
    <col min="11525" max="11536" width="8" style="76" bestFit="1" customWidth="1"/>
    <col min="11537" max="11537" width="10.140625" style="76" bestFit="1" customWidth="1"/>
    <col min="11538" max="11776" width="9.140625" style="76"/>
    <col min="11777" max="11777" width="5.5703125" style="76" customWidth="1"/>
    <col min="11778" max="11778" width="55" style="76" bestFit="1" customWidth="1"/>
    <col min="11779" max="11780" width="9.140625" style="76" customWidth="1"/>
    <col min="11781" max="11792" width="8" style="76" bestFit="1" customWidth="1"/>
    <col min="11793" max="11793" width="10.140625" style="76" bestFit="1" customWidth="1"/>
    <col min="11794" max="12032" width="9.140625" style="76"/>
    <col min="12033" max="12033" width="5.5703125" style="76" customWidth="1"/>
    <col min="12034" max="12034" width="55" style="76" bestFit="1" customWidth="1"/>
    <col min="12035" max="12036" width="9.140625" style="76" customWidth="1"/>
    <col min="12037" max="12048" width="8" style="76" bestFit="1" customWidth="1"/>
    <col min="12049" max="12049" width="10.140625" style="76" bestFit="1" customWidth="1"/>
    <col min="12050" max="12288" width="9.140625" style="76"/>
    <col min="12289" max="12289" width="5.5703125" style="76" customWidth="1"/>
    <col min="12290" max="12290" width="55" style="76" bestFit="1" customWidth="1"/>
    <col min="12291" max="12292" width="9.140625" style="76" customWidth="1"/>
    <col min="12293" max="12304" width="8" style="76" bestFit="1" customWidth="1"/>
    <col min="12305" max="12305" width="10.140625" style="76" bestFit="1" customWidth="1"/>
    <col min="12306" max="12544" width="9.140625" style="76"/>
    <col min="12545" max="12545" width="5.5703125" style="76" customWidth="1"/>
    <col min="12546" max="12546" width="55" style="76" bestFit="1" customWidth="1"/>
    <col min="12547" max="12548" width="9.140625" style="76" customWidth="1"/>
    <col min="12549" max="12560" width="8" style="76" bestFit="1" customWidth="1"/>
    <col min="12561" max="12561" width="10.140625" style="76" bestFit="1" customWidth="1"/>
    <col min="12562" max="12800" width="9.140625" style="76"/>
    <col min="12801" max="12801" width="5.5703125" style="76" customWidth="1"/>
    <col min="12802" max="12802" width="55" style="76" bestFit="1" customWidth="1"/>
    <col min="12803" max="12804" width="9.140625" style="76" customWidth="1"/>
    <col min="12805" max="12816" width="8" style="76" bestFit="1" customWidth="1"/>
    <col min="12817" max="12817" width="10.140625" style="76" bestFit="1" customWidth="1"/>
    <col min="12818" max="13056" width="9.140625" style="76"/>
    <col min="13057" max="13057" width="5.5703125" style="76" customWidth="1"/>
    <col min="13058" max="13058" width="55" style="76" bestFit="1" customWidth="1"/>
    <col min="13059" max="13060" width="9.140625" style="76" customWidth="1"/>
    <col min="13061" max="13072" width="8" style="76" bestFit="1" customWidth="1"/>
    <col min="13073" max="13073" width="10.140625" style="76" bestFit="1" customWidth="1"/>
    <col min="13074" max="13312" width="9.140625" style="76"/>
    <col min="13313" max="13313" width="5.5703125" style="76" customWidth="1"/>
    <col min="13314" max="13314" width="55" style="76" bestFit="1" customWidth="1"/>
    <col min="13315" max="13316" width="9.140625" style="76" customWidth="1"/>
    <col min="13317" max="13328" width="8" style="76" bestFit="1" customWidth="1"/>
    <col min="13329" max="13329" width="10.140625" style="76" bestFit="1" customWidth="1"/>
    <col min="13330" max="13568" width="9.140625" style="76"/>
    <col min="13569" max="13569" width="5.5703125" style="76" customWidth="1"/>
    <col min="13570" max="13570" width="55" style="76" bestFit="1" customWidth="1"/>
    <col min="13571" max="13572" width="9.140625" style="76" customWidth="1"/>
    <col min="13573" max="13584" width="8" style="76" bestFit="1" customWidth="1"/>
    <col min="13585" max="13585" width="10.140625" style="76" bestFit="1" customWidth="1"/>
    <col min="13586" max="13824" width="9.140625" style="76"/>
    <col min="13825" max="13825" width="5.5703125" style="76" customWidth="1"/>
    <col min="13826" max="13826" width="55" style="76" bestFit="1" customWidth="1"/>
    <col min="13827" max="13828" width="9.140625" style="76" customWidth="1"/>
    <col min="13829" max="13840" width="8" style="76" bestFit="1" customWidth="1"/>
    <col min="13841" max="13841" width="10.140625" style="76" bestFit="1" customWidth="1"/>
    <col min="13842" max="14080" width="9.140625" style="76"/>
    <col min="14081" max="14081" width="5.5703125" style="76" customWidth="1"/>
    <col min="14082" max="14082" width="55" style="76" bestFit="1" customWidth="1"/>
    <col min="14083" max="14084" width="9.140625" style="76" customWidth="1"/>
    <col min="14085" max="14096" width="8" style="76" bestFit="1" customWidth="1"/>
    <col min="14097" max="14097" width="10.140625" style="76" bestFit="1" customWidth="1"/>
    <col min="14098" max="14336" width="9.140625" style="76"/>
    <col min="14337" max="14337" width="5.5703125" style="76" customWidth="1"/>
    <col min="14338" max="14338" width="55" style="76" bestFit="1" customWidth="1"/>
    <col min="14339" max="14340" width="9.140625" style="76" customWidth="1"/>
    <col min="14341" max="14352" width="8" style="76" bestFit="1" customWidth="1"/>
    <col min="14353" max="14353" width="10.140625" style="76" bestFit="1" customWidth="1"/>
    <col min="14354" max="14592" width="9.140625" style="76"/>
    <col min="14593" max="14593" width="5.5703125" style="76" customWidth="1"/>
    <col min="14594" max="14594" width="55" style="76" bestFit="1" customWidth="1"/>
    <col min="14595" max="14596" width="9.140625" style="76" customWidth="1"/>
    <col min="14597" max="14608" width="8" style="76" bestFit="1" customWidth="1"/>
    <col min="14609" max="14609" width="10.140625" style="76" bestFit="1" customWidth="1"/>
    <col min="14610" max="14848" width="9.140625" style="76"/>
    <col min="14849" max="14849" width="5.5703125" style="76" customWidth="1"/>
    <col min="14850" max="14850" width="55" style="76" bestFit="1" customWidth="1"/>
    <col min="14851" max="14852" width="9.140625" style="76" customWidth="1"/>
    <col min="14853" max="14864" width="8" style="76" bestFit="1" customWidth="1"/>
    <col min="14865" max="14865" width="10.140625" style="76" bestFit="1" customWidth="1"/>
    <col min="14866" max="15104" width="9.140625" style="76"/>
    <col min="15105" max="15105" width="5.5703125" style="76" customWidth="1"/>
    <col min="15106" max="15106" width="55" style="76" bestFit="1" customWidth="1"/>
    <col min="15107" max="15108" width="9.140625" style="76" customWidth="1"/>
    <col min="15109" max="15120" width="8" style="76" bestFit="1" customWidth="1"/>
    <col min="15121" max="15121" width="10.140625" style="76" bestFit="1" customWidth="1"/>
    <col min="15122" max="15360" width="9.140625" style="76"/>
    <col min="15361" max="15361" width="5.5703125" style="76" customWidth="1"/>
    <col min="15362" max="15362" width="55" style="76" bestFit="1" customWidth="1"/>
    <col min="15363" max="15364" width="9.140625" style="76" customWidth="1"/>
    <col min="15365" max="15376" width="8" style="76" bestFit="1" customWidth="1"/>
    <col min="15377" max="15377" width="10.140625" style="76" bestFit="1" customWidth="1"/>
    <col min="15378" max="15616" width="9.140625" style="76"/>
    <col min="15617" max="15617" width="5.5703125" style="76" customWidth="1"/>
    <col min="15618" max="15618" width="55" style="76" bestFit="1" customWidth="1"/>
    <col min="15619" max="15620" width="9.140625" style="76" customWidth="1"/>
    <col min="15621" max="15632" width="8" style="76" bestFit="1" customWidth="1"/>
    <col min="15633" max="15633" width="10.140625" style="76" bestFit="1" customWidth="1"/>
    <col min="15634" max="15872" width="9.140625" style="76"/>
    <col min="15873" max="15873" width="5.5703125" style="76" customWidth="1"/>
    <col min="15874" max="15874" width="55" style="76" bestFit="1" customWidth="1"/>
    <col min="15875" max="15876" width="9.140625" style="76" customWidth="1"/>
    <col min="15877" max="15888" width="8" style="76" bestFit="1" customWidth="1"/>
    <col min="15889" max="15889" width="10.140625" style="76" bestFit="1" customWidth="1"/>
    <col min="15890" max="16128" width="9.140625" style="76"/>
    <col min="16129" max="16129" width="5.5703125" style="76" customWidth="1"/>
    <col min="16130" max="16130" width="55" style="76" bestFit="1" customWidth="1"/>
    <col min="16131" max="16132" width="9.140625" style="76" customWidth="1"/>
    <col min="16133" max="16144" width="8" style="76" bestFit="1" customWidth="1"/>
    <col min="16145" max="16145" width="10.140625" style="76" bestFit="1" customWidth="1"/>
    <col min="16146" max="16384" width="9.140625" style="76"/>
  </cols>
  <sheetData>
    <row r="1" spans="1:256" x14ac:dyDescent="0.2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pans="1:256" x14ac:dyDescent="0.2">
      <c r="A2" s="1"/>
      <c r="B2" s="11"/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5" t="s">
        <v>16</v>
      </c>
      <c r="S2" s="5" t="s">
        <v>17</v>
      </c>
      <c r="T2" s="5" t="s">
        <v>18</v>
      </c>
      <c r="U2" s="11" t="s">
        <v>67</v>
      </c>
      <c r="V2" s="5" t="s">
        <v>111</v>
      </c>
      <c r="W2" s="5" t="s">
        <v>112</v>
      </c>
      <c r="X2" s="5" t="s">
        <v>113</v>
      </c>
      <c r="Y2" s="5" t="s">
        <v>114</v>
      </c>
      <c r="Z2" s="5" t="s">
        <v>135</v>
      </c>
      <c r="AA2" s="5" t="s">
        <v>136</v>
      </c>
      <c r="AB2" s="5" t="s">
        <v>137</v>
      </c>
      <c r="AC2" s="5" t="s">
        <v>159</v>
      </c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pans="1:256" x14ac:dyDescent="0.2">
      <c r="A3" s="1" t="s">
        <v>19</v>
      </c>
      <c r="B3" s="1" t="s">
        <v>20</v>
      </c>
      <c r="C3" s="1">
        <v>275.10262507500005</v>
      </c>
      <c r="D3" s="1">
        <v>376.04760547099994</v>
      </c>
      <c r="E3" s="1">
        <v>450.55277176999994</v>
      </c>
      <c r="F3" s="1">
        <v>576.51644763299987</v>
      </c>
      <c r="G3" s="1">
        <v>693.01183673199989</v>
      </c>
      <c r="H3" s="1">
        <v>777.81036848900021</v>
      </c>
      <c r="I3" s="1">
        <v>800.17461615784987</v>
      </c>
      <c r="J3" s="1">
        <v>929.36977724099984</v>
      </c>
      <c r="K3" s="1">
        <v>1019.0352142096926</v>
      </c>
      <c r="L3" s="1">
        <v>1075.7465649239998</v>
      </c>
      <c r="M3" s="1">
        <v>1143.0500186490003</v>
      </c>
      <c r="N3" s="1">
        <v>1265.524854885</v>
      </c>
      <c r="O3" s="1">
        <v>1481.1355671220001</v>
      </c>
      <c r="P3" s="1">
        <v>1651.2345790049999</v>
      </c>
      <c r="Q3" s="1">
        <v>1850.1107074065199</v>
      </c>
      <c r="R3" s="2">
        <v>2002.2632671668398</v>
      </c>
      <c r="S3" s="1">
        <v>2249.2313402139998</v>
      </c>
      <c r="T3" s="6">
        <f>T4+T10</f>
        <v>2546.0055096770002</v>
      </c>
      <c r="U3" s="1">
        <f>U4+U10</f>
        <v>2720.3937553350006</v>
      </c>
      <c r="V3" s="6">
        <f>V4+V10</f>
        <v>2903.3514725101995</v>
      </c>
      <c r="W3" s="6">
        <v>3181.3270867454448</v>
      </c>
      <c r="X3" s="6">
        <f>X5+X8</f>
        <v>3423.0581556520001</v>
      </c>
      <c r="Y3" s="6">
        <f>Y4+Y10</f>
        <v>4141.711877619</v>
      </c>
      <c r="Z3" s="6">
        <v>4350.0701885589997</v>
      </c>
      <c r="AA3" s="6">
        <v>5049.3600058141001</v>
      </c>
      <c r="AB3" s="6">
        <v>5825.4375198749995</v>
      </c>
      <c r="AC3" s="1">
        <v>6096.0517811812661</v>
      </c>
      <c r="AD3" s="81"/>
      <c r="AE3" s="81"/>
      <c r="AF3" s="81"/>
      <c r="AG3" s="81"/>
      <c r="AH3" s="81"/>
      <c r="AI3" s="81"/>
      <c r="AJ3" s="81"/>
      <c r="AK3" s="81"/>
      <c r="AL3" s="81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pans="1:256" x14ac:dyDescent="0.2">
      <c r="A4" s="1" t="s">
        <v>21</v>
      </c>
      <c r="B4" s="1" t="s">
        <v>22</v>
      </c>
      <c r="C4" s="1">
        <v>259.489788277</v>
      </c>
      <c r="D4" s="1">
        <v>351.94252531099994</v>
      </c>
      <c r="E4" s="1">
        <v>412.28885481799983</v>
      </c>
      <c r="F4" s="1">
        <v>533.47113687900003</v>
      </c>
      <c r="G4" s="1">
        <v>641.95584707699993</v>
      </c>
      <c r="H4" s="1">
        <v>728.23494596099977</v>
      </c>
      <c r="I4" s="1">
        <v>748.52563802414988</v>
      </c>
      <c r="J4" s="1">
        <v>865.12656242199978</v>
      </c>
      <c r="K4" s="1">
        <v>958.80184053582002</v>
      </c>
      <c r="L4" s="1">
        <v>1022.0534533949996</v>
      </c>
      <c r="M4" s="1">
        <v>1083.4116875850004</v>
      </c>
      <c r="N4" s="1">
        <v>1196.2547387489999</v>
      </c>
      <c r="O4" s="1">
        <v>1412.9886994020001</v>
      </c>
      <c r="P4" s="1">
        <v>1596.3761293069999</v>
      </c>
      <c r="Q4" s="1">
        <v>1739.63697455952</v>
      </c>
      <c r="R4" s="2">
        <v>1856.6060468548399</v>
      </c>
      <c r="S4" s="1">
        <v>2116.8721572700001</v>
      </c>
      <c r="T4" s="1">
        <f>T5+T9</f>
        <v>2370.9202967420001</v>
      </c>
      <c r="U4" s="1">
        <f>U5+U9</f>
        <v>2581.9378068960004</v>
      </c>
      <c r="V4" s="1">
        <f>V5+V9</f>
        <v>2793.8889626779996</v>
      </c>
      <c r="W4" s="1">
        <v>3031.1879546454447</v>
      </c>
      <c r="X4" s="1">
        <f>X5+X8-X10</f>
        <v>3334.3399124360003</v>
      </c>
      <c r="Y4" s="1">
        <f>Y5+Y9</f>
        <v>4018.2954130009998</v>
      </c>
      <c r="Z4" s="1">
        <v>4282.1405178609994</v>
      </c>
      <c r="AA4" s="1">
        <v>4980.4149880471005</v>
      </c>
      <c r="AB4" s="1">
        <v>5718.7591723359992</v>
      </c>
      <c r="AC4" s="1">
        <v>6013.3096802452665</v>
      </c>
      <c r="AD4" s="81"/>
      <c r="AE4" s="81"/>
      <c r="AF4" s="81"/>
      <c r="AG4" s="81"/>
      <c r="AH4" s="81"/>
      <c r="AI4" s="81"/>
      <c r="AJ4" s="81"/>
      <c r="AK4" s="81"/>
      <c r="AL4" s="81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x14ac:dyDescent="0.2">
      <c r="A5" s="1">
        <v>1</v>
      </c>
      <c r="B5" s="1" t="s">
        <v>23</v>
      </c>
      <c r="C5" s="1">
        <v>56.591414252999996</v>
      </c>
      <c r="D5" s="1">
        <v>56.744188245999993</v>
      </c>
      <c r="E5" s="1">
        <v>57.703617170000001</v>
      </c>
      <c r="F5" s="1">
        <v>63.336583083000022</v>
      </c>
      <c r="G5" s="1">
        <v>68.223277837000012</v>
      </c>
      <c r="H5" s="1">
        <v>72.229051244999994</v>
      </c>
      <c r="I5" s="1">
        <v>72.069889453350001</v>
      </c>
      <c r="J5" s="1">
        <v>80.509542080000017</v>
      </c>
      <c r="K5" s="1">
        <v>87.120875295012681</v>
      </c>
      <c r="L5" s="1">
        <v>64.740607804999968</v>
      </c>
      <c r="M5" s="1">
        <v>78.891950778999998</v>
      </c>
      <c r="N5" s="1">
        <v>54.130046868000001</v>
      </c>
      <c r="O5" s="1">
        <v>70.834092087000002</v>
      </c>
      <c r="P5" s="1">
        <v>64.533626573000006</v>
      </c>
      <c r="Q5" s="1">
        <v>66.351505931999995</v>
      </c>
      <c r="R5" s="2">
        <v>76.433348556149994</v>
      </c>
      <c r="S5" s="1">
        <v>80.848068291000004</v>
      </c>
      <c r="T5" s="1">
        <f>T6+T7</f>
        <v>98.044272609000004</v>
      </c>
      <c r="U5" s="1">
        <f>U6+U7</f>
        <v>99.360118141000157</v>
      </c>
      <c r="V5" s="1">
        <f>V6+V7</f>
        <v>115.918745573</v>
      </c>
      <c r="W5" s="1">
        <v>115.575643335</v>
      </c>
      <c r="X5" s="1">
        <v>104.877978723</v>
      </c>
      <c r="Y5" s="1">
        <f>Y6+Y7</f>
        <v>145.08777603800002</v>
      </c>
      <c r="Z5" s="1">
        <v>114.75782960400001</v>
      </c>
      <c r="AA5" s="1">
        <v>166.9000748931</v>
      </c>
      <c r="AB5" s="1">
        <v>184.95079322200002</v>
      </c>
      <c r="AC5" s="1">
        <v>197.64936112142001</v>
      </c>
      <c r="AD5" s="81"/>
      <c r="AE5" s="81"/>
      <c r="AF5" s="81"/>
      <c r="AG5" s="81"/>
      <c r="AH5" s="81"/>
      <c r="AI5" s="81"/>
      <c r="AJ5" s="81"/>
      <c r="AK5" s="81"/>
      <c r="AL5" s="81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pans="1:256" x14ac:dyDescent="0.2">
      <c r="A6" s="1">
        <v>1.1000000000000001</v>
      </c>
      <c r="B6" s="1" t="s">
        <v>24</v>
      </c>
      <c r="C6" s="1">
        <v>41.695908439999997</v>
      </c>
      <c r="D6" s="1">
        <v>40.376763625999999</v>
      </c>
      <c r="E6" s="1">
        <v>39.7654979255</v>
      </c>
      <c r="F6" s="1">
        <v>35.655887215</v>
      </c>
      <c r="G6" s="1">
        <v>39.220514432999998</v>
      </c>
      <c r="H6" s="1">
        <v>43.524199043849997</v>
      </c>
      <c r="I6" s="1">
        <v>41.565418538249993</v>
      </c>
      <c r="J6" s="1">
        <v>47.865919717999994</v>
      </c>
      <c r="K6" s="1">
        <v>49.83160108138182</v>
      </c>
      <c r="L6" s="1">
        <v>35.704679480999999</v>
      </c>
      <c r="M6" s="1">
        <v>42.700465270000016</v>
      </c>
      <c r="N6" s="1">
        <v>16.737955040999999</v>
      </c>
      <c r="O6" s="1">
        <v>25.808874173</v>
      </c>
      <c r="P6" s="1">
        <v>21.897188696000001</v>
      </c>
      <c r="Q6" s="1">
        <v>26.288099158000005</v>
      </c>
      <c r="R6" s="2">
        <v>31.79484507015</v>
      </c>
      <c r="S6" s="1">
        <v>19.811377574000002</v>
      </c>
      <c r="T6" s="1">
        <v>23.827882911531834</v>
      </c>
      <c r="U6" s="1">
        <v>38.244219809999997</v>
      </c>
      <c r="V6" s="1">
        <v>32.820222530000002</v>
      </c>
      <c r="W6" s="1">
        <v>33.693704017999998</v>
      </c>
      <c r="X6" s="1">
        <f>20.950046405+15.5</f>
        <v>36.450046404999995</v>
      </c>
      <c r="Y6" s="1">
        <f>'[2]2019.20 Outturn trad.su'!$PP$11</f>
        <v>38.656702433</v>
      </c>
      <c r="Z6" s="1">
        <v>39.711118904000003</v>
      </c>
      <c r="AA6" s="1">
        <v>47.0867365943</v>
      </c>
      <c r="AB6" s="1">
        <v>53.745168077000002</v>
      </c>
      <c r="AC6" s="1">
        <v>44.329003995500003</v>
      </c>
      <c r="AD6" s="81"/>
      <c r="AE6" s="81"/>
      <c r="AF6" s="81"/>
      <c r="AG6" s="81"/>
      <c r="AH6" s="81"/>
      <c r="AI6" s="81"/>
      <c r="AJ6" s="81"/>
      <c r="AK6" s="81"/>
      <c r="AL6" s="81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pans="1:256" x14ac:dyDescent="0.2">
      <c r="A7" s="1">
        <v>1.2</v>
      </c>
      <c r="B7" s="1" t="s">
        <v>25</v>
      </c>
      <c r="C7" s="1">
        <v>14.895505812999998</v>
      </c>
      <c r="D7" s="1">
        <v>16.367424619999998</v>
      </c>
      <c r="E7" s="1">
        <v>17.938119244499998</v>
      </c>
      <c r="F7" s="1">
        <v>27.680695867999994</v>
      </c>
      <c r="G7" s="1">
        <v>29.002763404</v>
      </c>
      <c r="H7" s="1">
        <v>28.704852201149993</v>
      </c>
      <c r="I7" s="1">
        <v>30.504470915100004</v>
      </c>
      <c r="J7" s="1">
        <v>32.643622362000002</v>
      </c>
      <c r="K7" s="1">
        <v>37.289274213630861</v>
      </c>
      <c r="L7" s="1">
        <v>29.035928324000011</v>
      </c>
      <c r="M7" s="1">
        <v>36.191485509000003</v>
      </c>
      <c r="N7" s="1">
        <v>37.795119788000008</v>
      </c>
      <c r="O7" s="1">
        <v>45.025217913999995</v>
      </c>
      <c r="P7" s="1">
        <v>42.636437876999999</v>
      </c>
      <c r="Q7" s="1">
        <v>40.063406773999994</v>
      </c>
      <c r="R7" s="2">
        <v>44.638503485999998</v>
      </c>
      <c r="S7" s="1">
        <v>61.036690716999999</v>
      </c>
      <c r="T7" s="1">
        <v>74.216389697468173</v>
      </c>
      <c r="U7" s="1">
        <v>61.115898331000153</v>
      </c>
      <c r="V7" s="1">
        <v>83.098523043</v>
      </c>
      <c r="W7" s="1">
        <v>81.88193931699999</v>
      </c>
      <c r="X7" s="1">
        <v>68.429580212999994</v>
      </c>
      <c r="Y7" s="1">
        <f>'[2]2019.20 Outturn trad.su'!$PP$14+'[2]2019.20 Outturn trad.su'!$PP$19</f>
        <v>106.43107360500001</v>
      </c>
      <c r="Z7" s="1">
        <v>75.046710700000006</v>
      </c>
      <c r="AA7" s="1">
        <v>103.7932361208</v>
      </c>
      <c r="AB7" s="1">
        <v>113.57464080599999</v>
      </c>
      <c r="AC7" s="1">
        <v>139.18752540766999</v>
      </c>
      <c r="AD7" s="81"/>
      <c r="AE7" s="81"/>
      <c r="AF7" s="81"/>
      <c r="AG7" s="81"/>
      <c r="AH7" s="81"/>
      <c r="AI7" s="81"/>
      <c r="AJ7" s="81"/>
      <c r="AK7" s="81"/>
      <c r="AL7" s="81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pans="1:256" x14ac:dyDescent="0.2">
      <c r="A8" s="1">
        <v>2</v>
      </c>
      <c r="B8" s="1" t="s">
        <v>26</v>
      </c>
      <c r="C8" s="1">
        <v>218.51121082199998</v>
      </c>
      <c r="D8" s="1">
        <v>319.30341722499992</v>
      </c>
      <c r="E8" s="1">
        <v>392.84915460000008</v>
      </c>
      <c r="F8" s="1">
        <v>513.17986455000005</v>
      </c>
      <c r="G8" s="1">
        <v>624.78855889499994</v>
      </c>
      <c r="H8" s="1">
        <v>705.58131724399993</v>
      </c>
      <c r="I8" s="1">
        <v>728.10472670449985</v>
      </c>
      <c r="J8" s="1">
        <v>848.86023516100022</v>
      </c>
      <c r="K8" s="1">
        <v>931.91433891468012</v>
      </c>
      <c r="L8" s="1">
        <v>1011.0059571190002</v>
      </c>
      <c r="M8" s="1">
        <v>1064.15806787</v>
      </c>
      <c r="N8" s="1">
        <v>1211.3948080170005</v>
      </c>
      <c r="O8" s="1">
        <v>1410.3014750349998</v>
      </c>
      <c r="P8" s="1">
        <v>1586.7009524320001</v>
      </c>
      <c r="Q8" s="1">
        <v>1783.7592014745198</v>
      </c>
      <c r="R8" s="2">
        <v>1925.8299186106899</v>
      </c>
      <c r="S8" s="1">
        <v>2168.3832719229999</v>
      </c>
      <c r="T8" s="1">
        <f>T9+T10</f>
        <v>2447.9612370680002</v>
      </c>
      <c r="U8" s="1">
        <f>U9+U10</f>
        <v>2621.0336371940002</v>
      </c>
      <c r="V8" s="1">
        <f>V9+V10</f>
        <v>2787.4327269371997</v>
      </c>
      <c r="W8" s="1">
        <v>3065.7514434104442</v>
      </c>
      <c r="X8" s="1">
        <f>X9+X10</f>
        <v>3318.180176929</v>
      </c>
      <c r="Y8" s="1">
        <f>Y9+Y10</f>
        <v>3996.6241015810001</v>
      </c>
      <c r="Z8" s="1">
        <v>4235.3123589549996</v>
      </c>
      <c r="AA8" s="1">
        <v>4882.4599309209998</v>
      </c>
      <c r="AB8" s="1">
        <v>5646.2781743199994</v>
      </c>
      <c r="AC8" s="1">
        <v>5901.3783239383465</v>
      </c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 x14ac:dyDescent="0.2">
      <c r="A9" s="1">
        <v>2.1</v>
      </c>
      <c r="B9" s="1" t="s">
        <v>27</v>
      </c>
      <c r="C9" s="1">
        <v>202.89837402399999</v>
      </c>
      <c r="D9" s="1">
        <v>295.19833706499998</v>
      </c>
      <c r="E9" s="1">
        <v>354.58523764800003</v>
      </c>
      <c r="F9" s="1">
        <v>470.13455379600003</v>
      </c>
      <c r="G9" s="1">
        <v>573.73256924000009</v>
      </c>
      <c r="H9" s="1">
        <v>656.00589471599994</v>
      </c>
      <c r="I9" s="1">
        <v>676.45574857079976</v>
      </c>
      <c r="J9" s="1">
        <v>784.61702034200005</v>
      </c>
      <c r="K9" s="1">
        <v>871.68096524080693</v>
      </c>
      <c r="L9" s="1">
        <v>957.31284559000039</v>
      </c>
      <c r="M9" s="1">
        <v>1004.5197368059996</v>
      </c>
      <c r="N9" s="1">
        <v>1142.1246918810004</v>
      </c>
      <c r="O9" s="1">
        <v>1342.154607315</v>
      </c>
      <c r="P9" s="1">
        <v>1531.8425027340002</v>
      </c>
      <c r="Q9" s="1">
        <v>1673.28546862752</v>
      </c>
      <c r="R9" s="2">
        <v>1780.17269829869</v>
      </c>
      <c r="S9" s="1">
        <v>2036.024088979</v>
      </c>
      <c r="T9" s="1">
        <v>2272.8760241330001</v>
      </c>
      <c r="U9" s="1">
        <f>2482577688755/1000000000</f>
        <v>2482.5776887550001</v>
      </c>
      <c r="V9" s="1">
        <v>2677.9702171049998</v>
      </c>
      <c r="W9" s="1">
        <v>2915.6123113104445</v>
      </c>
      <c r="X9" s="1">
        <v>3229.4619337130002</v>
      </c>
      <c r="Y9" s="1">
        <f>'[2]2019.20 Outturn trad.su'!$PP$21</f>
        <v>3873.2076369629999</v>
      </c>
      <c r="Z9" s="1">
        <v>4167.3826882569992</v>
      </c>
      <c r="AA9" s="1">
        <v>4813.5149131540002</v>
      </c>
      <c r="AB9" s="1">
        <v>5539.5411657739996</v>
      </c>
      <c r="AC9" s="1">
        <v>5818.6362230023469</v>
      </c>
      <c r="AD9" s="81"/>
      <c r="AE9" s="81"/>
      <c r="AF9" s="81"/>
      <c r="AG9" s="81"/>
      <c r="AH9" s="81"/>
      <c r="AI9" s="81"/>
      <c r="AJ9" s="81"/>
      <c r="AK9" s="81"/>
      <c r="AL9" s="81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pans="1:256" x14ac:dyDescent="0.2">
      <c r="A10" s="1">
        <v>2.2000000000000002</v>
      </c>
      <c r="B10" s="1" t="s">
        <v>28</v>
      </c>
      <c r="C10" s="1">
        <v>15.612836797999996</v>
      </c>
      <c r="D10" s="1">
        <v>24.10508016</v>
      </c>
      <c r="E10" s="1">
        <v>38.263916952000002</v>
      </c>
      <c r="F10" s="1">
        <v>43.045310753999999</v>
      </c>
      <c r="G10" s="1">
        <v>51.055989654999991</v>
      </c>
      <c r="H10" s="1">
        <v>49.575422527999969</v>
      </c>
      <c r="I10" s="1">
        <v>51.648978133699998</v>
      </c>
      <c r="J10" s="1">
        <v>64.243214818999988</v>
      </c>
      <c r="K10" s="1">
        <v>60.23337367387311</v>
      </c>
      <c r="L10" s="1">
        <v>53.693111529000006</v>
      </c>
      <c r="M10" s="1">
        <v>59.638331064000013</v>
      </c>
      <c r="N10" s="1">
        <v>69.270116135999999</v>
      </c>
      <c r="O10" s="1">
        <v>68.146867719999989</v>
      </c>
      <c r="P10" s="1">
        <v>54.858449697999994</v>
      </c>
      <c r="Q10" s="1">
        <v>110.47373284700001</v>
      </c>
      <c r="R10" s="2">
        <v>145.65722031199999</v>
      </c>
      <c r="S10" s="1">
        <v>132.359182944</v>
      </c>
      <c r="T10" s="1">
        <v>175.08521293499999</v>
      </c>
      <c r="U10" s="1">
        <f>138455948439/1000000000</f>
        <v>138.455948439</v>
      </c>
      <c r="V10" s="1">
        <v>109.4625098322</v>
      </c>
      <c r="W10" s="1">
        <v>150.13913210000001</v>
      </c>
      <c r="X10" s="1">
        <v>88.718243216000005</v>
      </c>
      <c r="Y10" s="1">
        <f>'[2]2019.20 Outturn trad.su'!$PP$26</f>
        <v>123.41646461800001</v>
      </c>
      <c r="Z10" s="1">
        <v>67.929670697999995</v>
      </c>
      <c r="AA10" s="1">
        <v>68.94501776700001</v>
      </c>
      <c r="AB10" s="1">
        <v>106.678347539</v>
      </c>
      <c r="AC10" s="1">
        <v>82.742100936</v>
      </c>
      <c r="AD10" s="81"/>
      <c r="AE10" s="81"/>
      <c r="AF10" s="81"/>
      <c r="AG10" s="81"/>
      <c r="AH10" s="81"/>
      <c r="AI10" s="81"/>
      <c r="AJ10" s="81"/>
      <c r="AK10" s="81"/>
      <c r="AL10" s="81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pans="1:256" x14ac:dyDescent="0.2">
      <c r="A11" s="1" t="s">
        <v>29</v>
      </c>
      <c r="B11" s="1" t="s">
        <v>30</v>
      </c>
      <c r="C11" s="1">
        <v>273.43279514800003</v>
      </c>
      <c r="D11" s="1">
        <v>399.99969691119992</v>
      </c>
      <c r="E11" s="1">
        <v>456.67795397499998</v>
      </c>
      <c r="F11" s="1">
        <v>567.76667492699994</v>
      </c>
      <c r="G11" s="1">
        <v>698.27684041100008</v>
      </c>
      <c r="H11" s="1">
        <v>760.4170592490002</v>
      </c>
      <c r="I11" s="1">
        <v>811.80616877349996</v>
      </c>
      <c r="J11" s="1">
        <v>919.8994058909999</v>
      </c>
      <c r="K11" s="1">
        <v>973.76134770303827</v>
      </c>
      <c r="L11" s="1">
        <v>1063.7820521640003</v>
      </c>
      <c r="M11" s="1">
        <v>1122.5946243250005</v>
      </c>
      <c r="N11" s="1">
        <v>1175.8629469640005</v>
      </c>
      <c r="O11" s="1">
        <v>1537.7862361129999</v>
      </c>
      <c r="P11" s="1">
        <v>1668.62206115</v>
      </c>
      <c r="Q11" s="1">
        <v>1847.0194736420699</v>
      </c>
      <c r="R11" s="2">
        <v>2044.43109951669</v>
      </c>
      <c r="S11" s="1">
        <v>2196.8212158640836</v>
      </c>
      <c r="T11" s="1">
        <f>T12+T17</f>
        <v>2497.1669389757599</v>
      </c>
      <c r="U11" s="1">
        <f>U12+U17</f>
        <v>2618.9329925183811</v>
      </c>
      <c r="V11" s="1">
        <f>V12+V17</f>
        <v>2872.9927180522004</v>
      </c>
      <c r="W11" s="1">
        <f t="shared" ref="W11:X11" si="0">W12+W17</f>
        <v>3165.7359983809997</v>
      </c>
      <c r="X11" s="1">
        <f t="shared" si="0"/>
        <v>3461.2743011144989</v>
      </c>
      <c r="Y11" s="1">
        <v>4072.793378247</v>
      </c>
      <c r="Z11" s="1">
        <v>4421.5264768195429</v>
      </c>
      <c r="AA11" s="1">
        <v>5054.4893930789494</v>
      </c>
      <c r="AB11" s="1">
        <v>5833.6420566742954</v>
      </c>
      <c r="AC11" s="1">
        <v>5945.8971153329994</v>
      </c>
      <c r="AD11" s="81"/>
      <c r="AE11" s="81"/>
      <c r="AF11" s="81"/>
      <c r="AG11" s="81"/>
      <c r="AH11" s="81"/>
      <c r="AI11" s="81"/>
      <c r="AJ11" s="81"/>
      <c r="AK11" s="81"/>
      <c r="AL11" s="81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pans="1:256" x14ac:dyDescent="0.2">
      <c r="A12" s="1" t="s">
        <v>31</v>
      </c>
      <c r="B12" s="1" t="s">
        <v>32</v>
      </c>
      <c r="C12" s="1">
        <v>270.26001774699995</v>
      </c>
      <c r="D12" s="1">
        <v>398.7370402521999</v>
      </c>
      <c r="E12" s="1">
        <v>449.49927434900007</v>
      </c>
      <c r="F12" s="1">
        <v>564.7410052949997</v>
      </c>
      <c r="G12" s="1">
        <v>693.18850008300012</v>
      </c>
      <c r="H12" s="1">
        <v>760.49164117999999</v>
      </c>
      <c r="I12" s="1">
        <v>779.84280107550012</v>
      </c>
      <c r="J12" s="1">
        <v>912.48215589200004</v>
      </c>
      <c r="K12" s="1">
        <v>968.96029502103829</v>
      </c>
      <c r="L12" s="1">
        <v>1044.6077982070003</v>
      </c>
      <c r="M12" s="1">
        <v>927.41595141200037</v>
      </c>
      <c r="N12" s="1">
        <v>1233.9703141690004</v>
      </c>
      <c r="O12" s="1">
        <v>1473.8107161040002</v>
      </c>
      <c r="P12" s="1">
        <v>1678.2998399959999</v>
      </c>
      <c r="Q12" s="1">
        <v>1849.9276090890698</v>
      </c>
      <c r="R12" s="2">
        <v>2038.02648034251</v>
      </c>
      <c r="S12" s="1">
        <v>2195.2980069347636</v>
      </c>
      <c r="T12" s="1">
        <f>T13+T16</f>
        <v>2498.4574348542601</v>
      </c>
      <c r="U12" s="1">
        <f t="shared" ref="U12:W12" si="1">U13+U16</f>
        <v>2616.6990738768809</v>
      </c>
      <c r="V12" s="1">
        <f t="shared" si="1"/>
        <v>2845.6592108477003</v>
      </c>
      <c r="W12" s="1">
        <f t="shared" si="1"/>
        <v>3118.0295879509999</v>
      </c>
      <c r="X12" s="1">
        <f>X13+X16</f>
        <v>3412.6014252174991</v>
      </c>
      <c r="Y12" s="1">
        <v>4060.9015892389998</v>
      </c>
      <c r="Z12" s="1">
        <v>4417.8053469965425</v>
      </c>
      <c r="AA12" s="1">
        <v>5018.3619568349495</v>
      </c>
      <c r="AB12" s="1">
        <v>5791.3653999897351</v>
      </c>
      <c r="AC12" s="1">
        <v>5931.8086848836192</v>
      </c>
      <c r="AD12" s="81"/>
      <c r="AE12" s="81"/>
      <c r="AF12" s="81"/>
      <c r="AG12" s="81"/>
      <c r="AH12" s="81"/>
      <c r="AI12" s="81"/>
      <c r="AJ12" s="81"/>
      <c r="AK12" s="81"/>
      <c r="AL12" s="81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 x14ac:dyDescent="0.2">
      <c r="A13" s="1">
        <v>4.0999999999999996</v>
      </c>
      <c r="B13" s="1" t="s">
        <v>33</v>
      </c>
      <c r="C13" s="1">
        <v>238.88148739796725</v>
      </c>
      <c r="D13" s="1">
        <v>324.49495564134622</v>
      </c>
      <c r="E13" s="1">
        <v>374.24404690834672</v>
      </c>
      <c r="F13" s="1">
        <v>458.5062923243662</v>
      </c>
      <c r="G13" s="1">
        <v>554.29648258999998</v>
      </c>
      <c r="H13" s="1">
        <v>631.4101021759999</v>
      </c>
      <c r="I13" s="1">
        <v>730.58016354882022</v>
      </c>
      <c r="J13" s="1">
        <v>865.59223702699978</v>
      </c>
      <c r="K13" s="1">
        <v>928.09095625003795</v>
      </c>
      <c r="L13" s="1">
        <v>982.0263913050004</v>
      </c>
      <c r="M13" s="1">
        <v>1025.4115820749998</v>
      </c>
      <c r="N13" s="1">
        <v>1173.0991942550002</v>
      </c>
      <c r="O13" s="1">
        <v>1397.4300001099998</v>
      </c>
      <c r="P13" s="1">
        <v>1550.886719326</v>
      </c>
      <c r="Q13" s="1">
        <v>1741.25311409807</v>
      </c>
      <c r="R13" s="2">
        <v>1827.24009345584</v>
      </c>
      <c r="S13" s="1">
        <v>2044.7059567801234</v>
      </c>
      <c r="T13" s="1">
        <f>T14+T15</f>
        <v>2342.2199861822601</v>
      </c>
      <c r="U13" s="1">
        <f>U14+U15</f>
        <v>2453.4995493810698</v>
      </c>
      <c r="V13" s="1">
        <f t="shared" ref="V13:X13" si="2">V14+V15</f>
        <v>2711.2161725607002</v>
      </c>
      <c r="W13" s="1">
        <f t="shared" si="2"/>
        <v>2952.2414425960001</v>
      </c>
      <c r="X13" s="1">
        <f t="shared" si="2"/>
        <v>3283.6224404444993</v>
      </c>
      <c r="Y13" s="1">
        <v>3629.79771941132</v>
      </c>
      <c r="Z13" s="1">
        <v>3911.3212761225423</v>
      </c>
      <c r="AA13" s="1">
        <v>4369.1901534589497</v>
      </c>
      <c r="AB13" s="1">
        <v>5638.2414205444347</v>
      </c>
      <c r="AC13" s="1">
        <v>5510.65801379404</v>
      </c>
      <c r="AD13" s="81"/>
      <c r="AE13" s="81"/>
      <c r="AF13" s="81"/>
      <c r="AG13" s="81"/>
      <c r="AH13" s="81"/>
      <c r="AI13" s="81"/>
      <c r="AJ13" s="81"/>
      <c r="AK13" s="81"/>
      <c r="AL13" s="81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x14ac:dyDescent="0.2">
      <c r="A14" s="1">
        <v>4.1100000000000003</v>
      </c>
      <c r="B14" s="1" t="s">
        <v>34</v>
      </c>
      <c r="C14" s="1">
        <v>128.31492240698984</v>
      </c>
      <c r="D14" s="1">
        <v>166.53359428527358</v>
      </c>
      <c r="E14" s="1">
        <v>200.67835714102856</v>
      </c>
      <c r="F14" s="1">
        <v>242.59285362700442</v>
      </c>
      <c r="G14" s="1">
        <v>301.42342623382564</v>
      </c>
      <c r="H14" s="1">
        <v>345.90951901114317</v>
      </c>
      <c r="I14" s="1">
        <v>345.73607694279997</v>
      </c>
      <c r="J14" s="1">
        <v>397.61113946049016</v>
      </c>
      <c r="K14" s="1">
        <v>468.28284009850614</v>
      </c>
      <c r="L14" s="1">
        <v>571.65273045070012</v>
      </c>
      <c r="M14" s="1">
        <v>583.22381844600011</v>
      </c>
      <c r="N14" s="1">
        <v>589.81610450799985</v>
      </c>
      <c r="O14" s="1">
        <v>655.22890868899992</v>
      </c>
      <c r="P14" s="1">
        <v>844.81355077399996</v>
      </c>
      <c r="Q14" s="1">
        <v>870.73184728999991</v>
      </c>
      <c r="R14" s="2">
        <v>980.89416423503189</v>
      </c>
      <c r="S14" s="1">
        <v>1069.9060621640001</v>
      </c>
      <c r="T14" s="1">
        <v>1322.0237760709999</v>
      </c>
      <c r="U14" s="1">
        <f>1351683413300.92/1000000000</f>
        <v>1351.6834133009199</v>
      </c>
      <c r="V14" s="1">
        <v>1386.1502462430001</v>
      </c>
      <c r="W14" s="1">
        <v>1514.3678274618858</v>
      </c>
      <c r="X14" s="1">
        <v>1673.2039914942914</v>
      </c>
      <c r="Y14" s="1">
        <v>2185.915587081</v>
      </c>
      <c r="Z14" s="1">
        <v>2412.8524785485424</v>
      </c>
      <c r="AA14" s="1">
        <v>2474.4397807129999</v>
      </c>
      <c r="AB14" s="1">
        <v>3227.4564481715602</v>
      </c>
      <c r="AC14" s="1">
        <v>3312.5080204553428</v>
      </c>
      <c r="AD14" s="81"/>
      <c r="AE14" s="81"/>
      <c r="AF14" s="81"/>
      <c r="AG14" s="81"/>
      <c r="AH14" s="81"/>
      <c r="AI14" s="81"/>
      <c r="AJ14" s="81"/>
      <c r="AK14" s="81"/>
      <c r="AL14" s="81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x14ac:dyDescent="0.2">
      <c r="A15" s="1">
        <v>4.12</v>
      </c>
      <c r="B15" s="1" t="s">
        <v>35</v>
      </c>
      <c r="C15" s="1">
        <v>110.56656499097735</v>
      </c>
      <c r="D15" s="1">
        <v>157.96136135607264</v>
      </c>
      <c r="E15" s="1">
        <v>173.5659997673182</v>
      </c>
      <c r="F15" s="1">
        <v>215.90977639736187</v>
      </c>
      <c r="G15" s="1">
        <v>252.87640865617428</v>
      </c>
      <c r="H15" s="1">
        <v>285.47823542985685</v>
      </c>
      <c r="I15" s="1">
        <v>384.85859881502</v>
      </c>
      <c r="J15" s="1">
        <v>467.98109756651002</v>
      </c>
      <c r="K15" s="1">
        <v>459.80811615153203</v>
      </c>
      <c r="L15" s="1">
        <v>410.37366085430006</v>
      </c>
      <c r="M15" s="1">
        <v>442.18776362900013</v>
      </c>
      <c r="N15" s="1">
        <v>583.28308974700019</v>
      </c>
      <c r="O15" s="1">
        <v>742.201091421</v>
      </c>
      <c r="P15" s="1">
        <v>706.07316855199997</v>
      </c>
      <c r="Q15" s="1">
        <v>870.5212668080701</v>
      </c>
      <c r="R15" s="2">
        <v>846.3459292208081</v>
      </c>
      <c r="S15" s="1">
        <v>974.7998946161232</v>
      </c>
      <c r="T15" s="1">
        <v>1020.19621011126</v>
      </c>
      <c r="U15" s="1">
        <f>1112816136080.15/1000000000-11</f>
        <v>1101.8161360801498</v>
      </c>
      <c r="V15" s="1">
        <v>1325.0659263176999</v>
      </c>
      <c r="W15" s="1">
        <v>1437.8736151341143</v>
      </c>
      <c r="X15" s="1">
        <v>1610.4184489502079</v>
      </c>
      <c r="Y15" s="1">
        <v>1443.88213233032</v>
      </c>
      <c r="Z15" s="1">
        <v>1498.4687975740001</v>
      </c>
      <c r="AA15" s="1">
        <v>1894.75037274595</v>
      </c>
      <c r="AB15" s="1">
        <v>2410.7849723728741</v>
      </c>
      <c r="AC15" s="1">
        <v>2198.1499933386967</v>
      </c>
      <c r="AD15" s="81"/>
      <c r="AE15" s="81"/>
      <c r="AF15" s="81"/>
      <c r="AG15" s="81"/>
      <c r="AH15" s="81"/>
      <c r="AI15" s="81"/>
      <c r="AJ15" s="81"/>
      <c r="AK15" s="81"/>
      <c r="AL15" s="81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pans="1:256" x14ac:dyDescent="0.2">
      <c r="A16" s="1">
        <v>4.2</v>
      </c>
      <c r="B16" s="1" t="s">
        <v>36</v>
      </c>
      <c r="C16" s="1">
        <v>31.382690238032815</v>
      </c>
      <c r="D16" s="1">
        <v>74.215820710853734</v>
      </c>
      <c r="E16" s="1">
        <v>75.257294808653228</v>
      </c>
      <c r="F16" s="1">
        <v>106.23884207863371</v>
      </c>
      <c r="G16" s="1">
        <v>138.81254492899998</v>
      </c>
      <c r="H16" s="1">
        <v>129.12556437000001</v>
      </c>
      <c r="I16" s="1">
        <v>49.231077786680004</v>
      </c>
      <c r="J16" s="1">
        <v>46.889918865000006</v>
      </c>
      <c r="K16" s="1">
        <v>40.869338770999988</v>
      </c>
      <c r="L16" s="1">
        <v>62.581406902000012</v>
      </c>
      <c r="M16" s="1">
        <v>87.579639124999986</v>
      </c>
      <c r="N16" s="1">
        <v>60.871119914000005</v>
      </c>
      <c r="O16" s="1">
        <v>76.380715993999999</v>
      </c>
      <c r="P16" s="1">
        <v>127.41312067</v>
      </c>
      <c r="Q16" s="1">
        <v>108.674494991</v>
      </c>
      <c r="R16" s="2">
        <v>210.78638688666999</v>
      </c>
      <c r="S16" s="1">
        <v>150.59205015464002</v>
      </c>
      <c r="T16" s="1">
        <v>156.237448672</v>
      </c>
      <c r="U16" s="1">
        <f>163199524495.811/1000000000</f>
        <v>163.199524495811</v>
      </c>
      <c r="V16" s="1">
        <v>134.44303828700001</v>
      </c>
      <c r="W16" s="1">
        <v>165.78814535500001</v>
      </c>
      <c r="X16" s="1">
        <v>128.97898477300001</v>
      </c>
      <c r="Y16" s="1">
        <v>490.11395324168001</v>
      </c>
      <c r="Z16" s="1">
        <v>506.484070874</v>
      </c>
      <c r="AA16" s="1">
        <v>649.17180337599996</v>
      </c>
      <c r="AB16" s="1">
        <v>153.12397944529999</v>
      </c>
      <c r="AC16" s="1">
        <v>421.1506710895793</v>
      </c>
      <c r="AD16" s="81"/>
      <c r="AE16" s="81"/>
      <c r="AF16" s="81"/>
      <c r="AG16" s="81"/>
      <c r="AH16" s="81"/>
      <c r="AI16" s="81"/>
      <c r="AJ16" s="81"/>
      <c r="AK16" s="81"/>
      <c r="AL16" s="81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pans="1:256" x14ac:dyDescent="0.2">
      <c r="A17" s="1">
        <v>4.3</v>
      </c>
      <c r="B17" s="1" t="s">
        <v>37</v>
      </c>
      <c r="C17" s="1">
        <v>3.1443468979999989</v>
      </c>
      <c r="D17" s="1">
        <v>1.2377790479999993</v>
      </c>
      <c r="E17" s="1">
        <v>7.1543500440000027</v>
      </c>
      <c r="F17" s="1">
        <v>2.9714301520000004</v>
      </c>
      <c r="G17" s="1">
        <v>5.1275927139999977</v>
      </c>
      <c r="H17" s="1">
        <v>-0.12624911299999986</v>
      </c>
      <c r="I17" s="1">
        <v>31.646667356999991</v>
      </c>
      <c r="J17" s="1">
        <v>7.417249999</v>
      </c>
      <c r="K17" s="1">
        <v>4.8010526820000035</v>
      </c>
      <c r="L17" s="1">
        <v>19.174253957000001</v>
      </c>
      <c r="M17" s="1">
        <v>9.603403124999998</v>
      </c>
      <c r="N17" s="1">
        <v>-58.107367204999996</v>
      </c>
      <c r="O17" s="1">
        <v>63.975520009</v>
      </c>
      <c r="P17" s="1">
        <v>-9.6777788459999989</v>
      </c>
      <c r="Q17" s="1">
        <v>-2.9081354470000003</v>
      </c>
      <c r="R17" s="2">
        <v>6.4046191741799996</v>
      </c>
      <c r="S17" s="1">
        <v>1.5232089293199997</v>
      </c>
      <c r="T17" s="1">
        <v>-1.2904958785</v>
      </c>
      <c r="U17" s="1">
        <f>2233918641.5/1000000000</f>
        <v>2.2339186414999999</v>
      </c>
      <c r="V17" s="1">
        <v>27.333507204499998</v>
      </c>
      <c r="W17" s="1">
        <v>47.706410429999998</v>
      </c>
      <c r="X17" s="1">
        <v>48.672875896999997</v>
      </c>
      <c r="Y17" s="1">
        <v>11.891789008</v>
      </c>
      <c r="Z17" s="1">
        <v>3.7211298230000001</v>
      </c>
      <c r="AA17" s="1">
        <v>36.127436244000002</v>
      </c>
      <c r="AB17" s="1">
        <v>42.276656684559995</v>
      </c>
      <c r="AC17" s="1">
        <v>14.088430449380001</v>
      </c>
      <c r="AD17" s="81"/>
      <c r="AE17" s="81"/>
      <c r="AF17" s="81"/>
      <c r="AG17" s="81"/>
      <c r="AH17" s="81"/>
      <c r="AI17" s="81"/>
      <c r="AJ17" s="81"/>
      <c r="AK17" s="81"/>
      <c r="AL17" s="81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pans="1:256" x14ac:dyDescent="0.2">
      <c r="A18" s="1" t="s">
        <v>38</v>
      </c>
      <c r="B18" s="1" t="s">
        <v>39</v>
      </c>
      <c r="C18" s="1">
        <v>1.6623294310000005</v>
      </c>
      <c r="D18" s="1">
        <v>-24.002239008200029</v>
      </c>
      <c r="E18" s="1">
        <v>-6.1314272499999998</v>
      </c>
      <c r="F18" s="1">
        <v>8.7299861549999989</v>
      </c>
      <c r="G18" s="1">
        <v>-5.3544507820000007</v>
      </c>
      <c r="H18" s="1">
        <v>17.312605822999995</v>
      </c>
      <c r="I18" s="1">
        <v>-11.648115857649991</v>
      </c>
      <c r="J18" s="1">
        <v>9.4703713500000006</v>
      </c>
      <c r="K18" s="1">
        <v>45.273866506654798</v>
      </c>
      <c r="L18" s="1">
        <v>11.964512759999998</v>
      </c>
      <c r="M18" s="1">
        <v>20.455394323999993</v>
      </c>
      <c r="N18" s="1">
        <v>89.661907920999994</v>
      </c>
      <c r="O18" s="1">
        <v>-56.650668990999996</v>
      </c>
      <c r="P18" s="1">
        <v>-17.387482145000003</v>
      </c>
      <c r="Q18" s="1">
        <v>3.0912337644499988</v>
      </c>
      <c r="R18" s="7">
        <v>-42.167832349850187</v>
      </c>
      <c r="S18" s="1">
        <v>52.410124349916259</v>
      </c>
      <c r="T18" s="1">
        <f>T3-T11</f>
        <v>48.838570701240315</v>
      </c>
      <c r="U18" s="1">
        <f t="shared" ref="U18:X18" si="3">U3-U11</f>
        <v>101.46076281661954</v>
      </c>
      <c r="V18" s="1">
        <f t="shared" si="3"/>
        <v>30.358754457999112</v>
      </c>
      <c r="W18" s="1">
        <f t="shared" si="3"/>
        <v>15.591088364445113</v>
      </c>
      <c r="X18" s="1">
        <f t="shared" si="3"/>
        <v>-38.216145462498844</v>
      </c>
      <c r="Y18" s="1">
        <v>68.918499371999999</v>
      </c>
      <c r="Z18" s="1">
        <v>-71.456288260543261</v>
      </c>
      <c r="AA18" s="1">
        <v>-5.1293872648493561</v>
      </c>
      <c r="AB18" s="1">
        <v>-8.2045367992959655</v>
      </c>
      <c r="AC18" s="1">
        <v>150.15466584826663</v>
      </c>
      <c r="AD18" s="81"/>
      <c r="AE18" s="81"/>
      <c r="AF18" s="81"/>
      <c r="AG18" s="81"/>
      <c r="AH18" s="81"/>
      <c r="AI18" s="81"/>
      <c r="AJ18" s="81"/>
      <c r="AK18" s="81"/>
      <c r="AL18" s="81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pans="1:256" x14ac:dyDescent="0.2">
      <c r="A19" s="1" t="s">
        <v>40</v>
      </c>
      <c r="B19" s="1" t="s">
        <v>41</v>
      </c>
      <c r="C19" s="1">
        <v>-1.6608960830000006</v>
      </c>
      <c r="D19" s="1">
        <v>23.994055766200027</v>
      </c>
      <c r="E19" s="1">
        <v>6.1399585160000001</v>
      </c>
      <c r="F19" s="1">
        <v>-8.7317282020000011</v>
      </c>
      <c r="G19" s="1">
        <v>5.3555648180000004</v>
      </c>
      <c r="H19" s="1">
        <v>-17.313275926999996</v>
      </c>
      <c r="I19" s="1">
        <v>10.91772438864999</v>
      </c>
      <c r="J19" s="1">
        <v>-8.935800995000001</v>
      </c>
      <c r="K19" s="1">
        <v>-45.277929055654809</v>
      </c>
      <c r="L19" s="1">
        <v>-11.964512759999998</v>
      </c>
      <c r="M19" s="1">
        <v>-20.455394323999993</v>
      </c>
      <c r="N19" s="1">
        <v>-89.661907920999994</v>
      </c>
      <c r="O19" s="1">
        <v>56.650668990999996</v>
      </c>
      <c r="P19" s="1">
        <v>17.387482145000003</v>
      </c>
      <c r="Q19" s="1">
        <v>-3.0912337644499988</v>
      </c>
      <c r="R19" s="2">
        <v>42.167832349850187</v>
      </c>
      <c r="S19" s="1">
        <v>-9.5778011972200048</v>
      </c>
      <c r="T19" s="1">
        <f>-T18</f>
        <v>-48.838570701240315</v>
      </c>
      <c r="U19" s="1">
        <f t="shared" ref="U19:X19" si="4">-U18</f>
        <v>-101.46076281661954</v>
      </c>
      <c r="V19" s="1">
        <f t="shared" si="4"/>
        <v>-30.358754457999112</v>
      </c>
      <c r="W19" s="1">
        <f t="shared" si="4"/>
        <v>-15.591088364445113</v>
      </c>
      <c r="X19" s="1">
        <f t="shared" si="4"/>
        <v>38.216145462498844</v>
      </c>
      <c r="Y19" s="1">
        <v>-68.918499371999999</v>
      </c>
      <c r="Z19" s="1">
        <v>71.456288260543261</v>
      </c>
      <c r="AA19" s="1">
        <v>5.1293872648493561</v>
      </c>
      <c r="AB19" s="1">
        <v>8.2045367992959655</v>
      </c>
      <c r="AC19" s="1">
        <v>-150.15466584826663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pans="1:256" x14ac:dyDescent="0.2">
      <c r="A20" s="1">
        <v>6.1</v>
      </c>
      <c r="B20" s="1" t="s">
        <v>42</v>
      </c>
      <c r="C20" s="1">
        <v>-5.6356218809999987</v>
      </c>
      <c r="D20" s="1">
        <v>-12.792796355999997</v>
      </c>
      <c r="E20" s="1">
        <v>2.8033709439999992</v>
      </c>
      <c r="F20" s="1">
        <v>-4.7792792700000009</v>
      </c>
      <c r="G20" s="1">
        <v>1.3105040250000008</v>
      </c>
      <c r="H20" s="1">
        <v>4.4422160240000013</v>
      </c>
      <c r="I20" s="1">
        <v>4.1225000679999964</v>
      </c>
      <c r="J20" s="1">
        <v>-1.3433322289999992</v>
      </c>
      <c r="K20" s="1">
        <v>2.0812600339999987</v>
      </c>
      <c r="L20" s="1">
        <v>-22.729044173000005</v>
      </c>
      <c r="M20" s="1">
        <v>-12.441469069369923</v>
      </c>
      <c r="N20" s="1">
        <v>-6.7092623866300745</v>
      </c>
      <c r="O20" s="1">
        <v>-12.551783945999999</v>
      </c>
      <c r="P20" s="1">
        <v>8.0969308180000006</v>
      </c>
      <c r="Q20" s="1">
        <v>8.5131874440599979</v>
      </c>
      <c r="R20" s="2">
        <v>-0.95587508489200046</v>
      </c>
      <c r="S20" s="1">
        <v>-9.5778011972200048</v>
      </c>
      <c r="T20" s="1">
        <f>T21+T24</f>
        <v>-66.211335386949997</v>
      </c>
      <c r="U20" s="1">
        <f t="shared" ref="U20:X20" si="5">U21+U24</f>
        <v>-25.607120786803002</v>
      </c>
      <c r="V20" s="1">
        <f t="shared" si="5"/>
        <v>77.332006958569991</v>
      </c>
      <c r="W20" s="1">
        <f t="shared" si="5"/>
        <v>75.389538446465565</v>
      </c>
      <c r="X20" s="1">
        <f t="shared" si="5"/>
        <v>101.71920177200001</v>
      </c>
      <c r="Y20" s="1">
        <v>-55.480762978999998</v>
      </c>
      <c r="Z20" s="1">
        <v>86.248203591999996</v>
      </c>
      <c r="AA20" s="1">
        <v>5.6497297518499998</v>
      </c>
      <c r="AB20" s="1">
        <v>38.004492434309995</v>
      </c>
      <c r="AC20" s="1">
        <v>4.9953607006599992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pans="1:256" x14ac:dyDescent="0.2">
      <c r="A21" s="1">
        <v>6.11</v>
      </c>
      <c r="B21" s="1" t="s">
        <v>43</v>
      </c>
      <c r="C21" s="1">
        <v>-7.9348792840000009</v>
      </c>
      <c r="D21" s="1">
        <v>-11.390417483999999</v>
      </c>
      <c r="E21" s="1">
        <v>-2.4649765029999999</v>
      </c>
      <c r="F21" s="1">
        <v>-2.7082417709999991</v>
      </c>
      <c r="G21" s="1">
        <v>1.8055158480000009</v>
      </c>
      <c r="H21" s="1">
        <v>6.7022165999999286E-2</v>
      </c>
      <c r="I21" s="1">
        <v>-13.090588138000001</v>
      </c>
      <c r="J21" s="1">
        <v>-2.3468030969999987</v>
      </c>
      <c r="K21" s="1">
        <v>6.9473778190000015</v>
      </c>
      <c r="L21" s="1">
        <v>-17.529375694999995</v>
      </c>
      <c r="M21" s="1">
        <v>-10.164812853369922</v>
      </c>
      <c r="N21" s="1">
        <v>-2.8706609236300702</v>
      </c>
      <c r="O21" s="1">
        <v>-15.677726733</v>
      </c>
      <c r="P21" s="1">
        <v>12.309226032</v>
      </c>
      <c r="Q21" s="1">
        <v>6.9745788091799996</v>
      </c>
      <c r="R21" s="2">
        <v>-0.83326101631999994</v>
      </c>
      <c r="S21" s="1">
        <v>-47.325191439840005</v>
      </c>
      <c r="T21" s="1">
        <f>T22+T23</f>
        <v>-26.579134616050002</v>
      </c>
      <c r="U21" s="1">
        <v>-30.08294082063</v>
      </c>
      <c r="V21" s="1">
        <v>44.638012610570001</v>
      </c>
      <c r="W21" s="1">
        <v>23.171575785465567</v>
      </c>
      <c r="X21" s="1">
        <v>55.826982708000003</v>
      </c>
      <c r="Y21" s="1">
        <v>-55.925456079999996</v>
      </c>
      <c r="Z21" s="1">
        <v>68.519348457999996</v>
      </c>
      <c r="AA21" s="1">
        <v>12.74934973485</v>
      </c>
      <c r="AB21" s="1">
        <v>-17.699369175689998</v>
      </c>
      <c r="AC21" s="1">
        <v>-1.5980723852199998</v>
      </c>
      <c r="AD21" s="81"/>
      <c r="AE21" s="81"/>
      <c r="AF21" s="81"/>
      <c r="AG21" s="81"/>
      <c r="AH21" s="81"/>
      <c r="AI21" s="81"/>
      <c r="AJ21" s="81"/>
      <c r="AK21" s="81"/>
      <c r="AL21" s="81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  <row r="22" spans="1:256" x14ac:dyDescent="0.2">
      <c r="A22" s="1">
        <v>6.1109999999999998</v>
      </c>
      <c r="B22" s="1" t="s">
        <v>44</v>
      </c>
      <c r="C22" s="1">
        <v>-7.9429898730000001</v>
      </c>
      <c r="D22" s="1">
        <v>-11.985571472999998</v>
      </c>
      <c r="E22" s="1">
        <v>-2.5731834359999999</v>
      </c>
      <c r="F22" s="1">
        <v>-2.2696590029999992</v>
      </c>
      <c r="G22" s="1">
        <v>1.4856193960000013</v>
      </c>
      <c r="H22" s="1">
        <v>5.1999136999999564E-2</v>
      </c>
      <c r="I22" s="1">
        <v>-14.055046426000001</v>
      </c>
      <c r="J22" s="1">
        <v>-2.0946296660000008</v>
      </c>
      <c r="K22" s="1">
        <v>4.9794201490000036</v>
      </c>
      <c r="L22" s="1">
        <v>-17.602628175</v>
      </c>
      <c r="M22" s="1">
        <v>-9.3294200173699195</v>
      </c>
      <c r="N22" s="1">
        <v>-2.5567501826300676</v>
      </c>
      <c r="O22" s="1">
        <v>-58.646274020999996</v>
      </c>
      <c r="P22" s="1">
        <v>11.778022378999999</v>
      </c>
      <c r="Q22" s="1">
        <v>6.9597485851799989</v>
      </c>
      <c r="R22" s="2">
        <v>-1.3795894153199999</v>
      </c>
      <c r="S22" s="1">
        <v>-48.015255944840007</v>
      </c>
      <c r="T22" s="1">
        <v>-24.848002363050004</v>
      </c>
      <c r="U22" s="1">
        <v>-34.623160221630002</v>
      </c>
      <c r="V22" s="1">
        <v>35.832100430570001</v>
      </c>
      <c r="W22" s="1">
        <v>16.656222427465568</v>
      </c>
      <c r="X22" s="1">
        <v>61.660531544000001</v>
      </c>
      <c r="Y22" s="1">
        <v>-111.833767671</v>
      </c>
      <c r="Z22" s="1">
        <v>67.929670697999995</v>
      </c>
      <c r="AA22" s="1">
        <v>10.75778470585</v>
      </c>
      <c r="AB22" s="1">
        <v>-13.327015258689999</v>
      </c>
      <c r="AC22" s="1">
        <v>-1.6461893632199998</v>
      </c>
      <c r="AD22" s="81"/>
      <c r="AE22" s="81"/>
      <c r="AF22" s="81"/>
      <c r="AG22" s="81"/>
      <c r="AH22" s="81"/>
      <c r="AI22" s="81"/>
      <c r="AJ22" s="81"/>
      <c r="AK22" s="81"/>
      <c r="AL22" s="81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</row>
    <row r="23" spans="1:256" x14ac:dyDescent="0.2">
      <c r="A23" s="1">
        <v>6.1120000000000001</v>
      </c>
      <c r="B23" s="1" t="s">
        <v>45</v>
      </c>
      <c r="C23" s="1">
        <v>4.3376033000000008E-2</v>
      </c>
      <c r="D23" s="1">
        <v>0.64242756300000003</v>
      </c>
      <c r="E23" s="1">
        <v>8.1060216999999962E-2</v>
      </c>
      <c r="F23" s="1">
        <v>-0.39921077500000007</v>
      </c>
      <c r="G23" s="1">
        <v>0.25919491700000002</v>
      </c>
      <c r="H23" s="1">
        <v>6.0618881000000041E-2</v>
      </c>
      <c r="I23" s="1">
        <v>0.96413670299999998</v>
      </c>
      <c r="J23" s="1">
        <v>-0.25217343099999989</v>
      </c>
      <c r="K23" s="1">
        <v>1.9679576700000001</v>
      </c>
      <c r="L23" s="1">
        <v>7.3252479999999967E-2</v>
      </c>
      <c r="M23" s="1">
        <v>-0.83539283599999992</v>
      </c>
      <c r="N23" s="1">
        <v>-0.31391074099999999</v>
      </c>
      <c r="O23" s="1">
        <v>42.968547288000003</v>
      </c>
      <c r="P23" s="1">
        <v>0.53120365300000005</v>
      </c>
      <c r="Q23" s="1">
        <v>1.4830223999999999E-2</v>
      </c>
      <c r="R23" s="2">
        <v>0.54632839899999996</v>
      </c>
      <c r="S23" s="1">
        <v>0.69006450500000005</v>
      </c>
      <c r="T23" s="1">
        <v>-1.731132253</v>
      </c>
      <c r="U23" s="1">
        <v>4.5402194009999999</v>
      </c>
      <c r="V23" s="1">
        <v>8.80591218</v>
      </c>
      <c r="W23" s="1">
        <v>6.5153533579999996</v>
      </c>
      <c r="X23" s="1">
        <v>-5.8335488360000003</v>
      </c>
      <c r="Y23" s="1">
        <v>-62.111855237</v>
      </c>
      <c r="Z23" s="1">
        <v>0.58967776000000005</v>
      </c>
      <c r="AA23" s="1">
        <v>1.991565029</v>
      </c>
      <c r="AB23" s="1">
        <v>-4.3723539169999999</v>
      </c>
      <c r="AC23" s="1">
        <v>4.8116977999999998E-2</v>
      </c>
      <c r="AD23" s="81"/>
      <c r="AE23" s="81"/>
      <c r="AF23" s="81"/>
      <c r="AG23" s="81"/>
      <c r="AH23" s="81"/>
      <c r="AI23" s="81"/>
      <c r="AJ23" s="81"/>
      <c r="AK23" s="81"/>
      <c r="AL23" s="81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</row>
    <row r="24" spans="1:256" x14ac:dyDescent="0.2">
      <c r="A24" s="1">
        <v>6.12</v>
      </c>
      <c r="B24" s="1" t="s">
        <v>46</v>
      </c>
      <c r="C24" s="1">
        <v>2.5636686900000001</v>
      </c>
      <c r="D24" s="1">
        <v>-0.66963962300000013</v>
      </c>
      <c r="E24" s="1">
        <v>5.4474128340000005</v>
      </c>
      <c r="F24" s="1">
        <v>-2.9999423070000009</v>
      </c>
      <c r="G24" s="1">
        <v>1.0630445879999997</v>
      </c>
      <c r="H24" s="1">
        <v>3.1591060360000003</v>
      </c>
      <c r="I24" s="1">
        <v>17.810339518999999</v>
      </c>
      <c r="J24" s="1">
        <v>0.41551986900000021</v>
      </c>
      <c r="K24" s="1">
        <v>-4.8661177850000001</v>
      </c>
      <c r="L24" s="1">
        <v>-5.1996684780000004</v>
      </c>
      <c r="M24" s="1">
        <v>-2.2766562159999992</v>
      </c>
      <c r="N24" s="1">
        <v>-3.8386014630000016</v>
      </c>
      <c r="O24" s="1">
        <v>3.1259427870000001</v>
      </c>
      <c r="P24" s="1">
        <v>-4.2122952140000001</v>
      </c>
      <c r="Q24" s="1">
        <v>1.5386086348800001</v>
      </c>
      <c r="R24" s="2">
        <v>-0.12261406857200051</v>
      </c>
      <c r="S24" s="1">
        <v>37.74739024262</v>
      </c>
      <c r="T24" s="1">
        <v>-39.632200770899999</v>
      </c>
      <c r="U24" s="1">
        <v>4.4758200338269996</v>
      </c>
      <c r="V24" s="1">
        <v>32.693994347999997</v>
      </c>
      <c r="W24" s="1">
        <v>52.217962661000001</v>
      </c>
      <c r="X24" s="1">
        <v>45.892219064000003</v>
      </c>
      <c r="Y24" s="1">
        <v>-58.565390313000002</v>
      </c>
      <c r="Z24" s="1">
        <v>17.728855134</v>
      </c>
      <c r="AA24" s="1">
        <v>-7.0996199830000002</v>
      </c>
      <c r="AB24" s="1">
        <v>55.703861609999997</v>
      </c>
      <c r="AC24" s="1">
        <v>6.5934330858799992</v>
      </c>
      <c r="AD24" s="81"/>
      <c r="AE24" s="81"/>
      <c r="AF24" s="81"/>
      <c r="AG24" s="81"/>
      <c r="AH24" s="81"/>
      <c r="AI24" s="81"/>
      <c r="AJ24" s="81"/>
      <c r="AK24" s="81"/>
      <c r="AL24" s="81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</row>
    <row r="25" spans="1:256" x14ac:dyDescent="0.2">
      <c r="A25" s="1">
        <v>6.13</v>
      </c>
      <c r="B25" s="1" t="s">
        <v>47</v>
      </c>
      <c r="C25" s="1">
        <v>-0.27635436500000005</v>
      </c>
      <c r="D25" s="1">
        <v>-0.74719094200000002</v>
      </c>
      <c r="E25" s="1">
        <v>7.5190849000000018E-2</v>
      </c>
      <c r="F25" s="1">
        <v>0.857393144</v>
      </c>
      <c r="G25" s="1">
        <v>-1.4373839769999999</v>
      </c>
      <c r="H25" s="1">
        <v>1.1403777869999998</v>
      </c>
      <c r="I25" s="1">
        <v>-0.61703481299999996</v>
      </c>
      <c r="J25" s="1">
        <v>0.58795099900000003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2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/>
      <c r="AB25" s="1"/>
      <c r="AC25" s="1"/>
      <c r="AD25" s="81"/>
      <c r="AE25" s="81"/>
      <c r="AF25" s="81"/>
      <c r="AG25" s="81"/>
      <c r="AH25" s="81"/>
      <c r="AI25" s="81"/>
      <c r="AJ25" s="81"/>
      <c r="AK25" s="81"/>
      <c r="AL25" s="81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</row>
    <row r="26" spans="1:256" x14ac:dyDescent="0.2">
      <c r="A26" s="1">
        <v>6.14</v>
      </c>
      <c r="B26" s="1" t="s">
        <v>48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2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-59.010083414</v>
      </c>
      <c r="Z26" s="1">
        <v>0</v>
      </c>
      <c r="AA26" s="1"/>
      <c r="AB26" s="1"/>
      <c r="AC26" s="1"/>
      <c r="AD26" s="81"/>
      <c r="AE26" s="81"/>
      <c r="AF26" s="81"/>
      <c r="AG26" s="81"/>
      <c r="AH26" s="81"/>
      <c r="AI26" s="81"/>
      <c r="AJ26" s="81"/>
      <c r="AK26" s="81"/>
      <c r="AL26" s="81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</row>
    <row r="27" spans="1:256" x14ac:dyDescent="0.2">
      <c r="A27" s="1">
        <v>6.2</v>
      </c>
      <c r="B27" s="1" t="s">
        <v>49</v>
      </c>
      <c r="C27" s="1">
        <v>0</v>
      </c>
      <c r="D27" s="1">
        <v>40.947900000000004</v>
      </c>
      <c r="E27" s="1">
        <v>7.4692665600000003</v>
      </c>
      <c r="F27" s="1">
        <v>0</v>
      </c>
      <c r="G27" s="1">
        <v>0</v>
      </c>
      <c r="H27" s="1">
        <v>3.0904574400000002</v>
      </c>
      <c r="I27" s="1">
        <v>0</v>
      </c>
      <c r="J27" s="1">
        <v>0</v>
      </c>
      <c r="K27" s="1">
        <v>0</v>
      </c>
      <c r="L27" s="1">
        <v>-9.5810203010000006</v>
      </c>
      <c r="M27" s="1">
        <v>0</v>
      </c>
      <c r="N27" s="1">
        <v>0</v>
      </c>
      <c r="O27" s="1">
        <v>-42.570448999</v>
      </c>
      <c r="P27" s="1">
        <v>0</v>
      </c>
      <c r="Q27" s="1">
        <v>6.6959142999999999E-2</v>
      </c>
      <c r="R27" s="2">
        <v>0</v>
      </c>
      <c r="S27" s="1">
        <v>0</v>
      </c>
      <c r="T27" s="1">
        <v>0</v>
      </c>
      <c r="U27" s="1">
        <v>0</v>
      </c>
      <c r="V27" s="1">
        <v>-0.28476068300000001</v>
      </c>
      <c r="W27" s="1">
        <v>0</v>
      </c>
      <c r="X27" s="1">
        <v>0</v>
      </c>
      <c r="Y27" s="1">
        <v>-0.1606467</v>
      </c>
      <c r="Z27" s="1"/>
      <c r="AA27" s="1"/>
      <c r="AB27" s="1"/>
      <c r="AC27" s="1"/>
      <c r="AD27" s="81"/>
      <c r="AE27" s="81"/>
      <c r="AF27" s="81"/>
      <c r="AG27" s="81"/>
      <c r="AH27" s="81"/>
      <c r="AI27" s="81"/>
      <c r="AJ27" s="81"/>
      <c r="AK27" s="81"/>
      <c r="AL27" s="81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</row>
    <row r="28" spans="1:256" x14ac:dyDescent="0.2">
      <c r="A28" s="8">
        <v>6.3</v>
      </c>
      <c r="B28" s="8" t="s">
        <v>50</v>
      </c>
      <c r="C28" s="8">
        <v>3.9747257979999984</v>
      </c>
      <c r="D28" s="8">
        <v>-4.161047877799974</v>
      </c>
      <c r="E28" s="8">
        <v>-4.1326789879999994</v>
      </c>
      <c r="F28" s="8">
        <v>-3.9524489319999994</v>
      </c>
      <c r="G28" s="8">
        <v>4.0450607929999993</v>
      </c>
      <c r="H28" s="8">
        <v>-24.845949390999994</v>
      </c>
      <c r="I28" s="8">
        <v>6.8186706016499992</v>
      </c>
      <c r="J28" s="8">
        <v>-7.5924687660000032</v>
      </c>
      <c r="K28" s="8">
        <v>-47.359189089654798</v>
      </c>
      <c r="L28" s="9">
        <f t="shared" ref="L28" si="6">L19-L20-L27</f>
        <v>20.34555171400001</v>
      </c>
      <c r="M28" s="9">
        <f t="shared" ref="M28" si="7">M19-M20-M27</f>
        <v>-8.0139252546300703</v>
      </c>
      <c r="N28" s="9">
        <f t="shared" ref="N28" si="8">N19-N20-N27</f>
        <v>-82.952645534369921</v>
      </c>
      <c r="O28" s="9">
        <f t="shared" ref="O28" si="9">O19-O20-O27</f>
        <v>111.77290193599998</v>
      </c>
      <c r="P28" s="9">
        <f t="shared" ref="P28" si="10">P19-P20-P27</f>
        <v>9.2905513270000029</v>
      </c>
      <c r="Q28" s="9">
        <f t="shared" ref="Q28" si="11">Q19-Q20-Q27</f>
        <v>-11.671380351509997</v>
      </c>
      <c r="R28" s="9">
        <f t="shared" ref="R28" si="12">R19-R20-R27</f>
        <v>43.123707434742187</v>
      </c>
      <c r="S28" s="9">
        <f t="shared" ref="S28" si="13">S19-S20-S27</f>
        <v>0</v>
      </c>
      <c r="T28" s="9">
        <f t="shared" ref="T28" si="14">T19-T20-T27</f>
        <v>17.372764685709683</v>
      </c>
      <c r="U28" s="9">
        <f t="shared" ref="U28" si="15">U19-U20-U27</f>
        <v>-75.853642029816541</v>
      </c>
      <c r="V28" s="9">
        <f t="shared" ref="V28" si="16">V19-V20-V27</f>
        <v>-107.4060007335691</v>
      </c>
      <c r="W28" s="9">
        <f t="shared" ref="W28" si="17">W19-W20-W27</f>
        <v>-90.980626810910678</v>
      </c>
      <c r="X28" s="9">
        <f t="shared" ref="X28" si="18">X19-X20-X27</f>
        <v>-63.503056309501162</v>
      </c>
      <c r="Y28" s="9">
        <v>-13.277089693000001</v>
      </c>
      <c r="Z28" s="9">
        <v>-14.791915331456735</v>
      </c>
      <c r="AA28" s="9">
        <v>-0.52034248700064367</v>
      </c>
      <c r="AB28" s="9">
        <v>-29.79995563501403</v>
      </c>
      <c r="AC28" s="70">
        <v>-155.15002654892663</v>
      </c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</row>
    <row r="29" spans="1:256" x14ac:dyDescent="0.2">
      <c r="A29" s="1"/>
      <c r="B29" s="1"/>
      <c r="C29" s="1">
        <f>C19-C20-C27</f>
        <v>3.9747257979999979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0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</row>
    <row r="30" spans="1:256" x14ac:dyDescent="0.2">
      <c r="A30" s="1"/>
      <c r="B30" s="1" t="s">
        <v>51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v>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</row>
    <row r="31" spans="1:256" x14ac:dyDescent="0.2">
      <c r="A31" s="11"/>
      <c r="B31" s="11"/>
      <c r="C31" s="11" t="s">
        <v>1</v>
      </c>
      <c r="D31" s="11" t="s">
        <v>2</v>
      </c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11" t="s">
        <v>10</v>
      </c>
      <c r="M31" s="11" t="s">
        <v>11</v>
      </c>
      <c r="N31" s="11" t="s">
        <v>12</v>
      </c>
      <c r="O31" s="11" t="s">
        <v>13</v>
      </c>
      <c r="P31" s="11" t="s">
        <v>14</v>
      </c>
      <c r="Q31" s="11" t="s">
        <v>15</v>
      </c>
      <c r="R31" s="5" t="s">
        <v>16</v>
      </c>
      <c r="S31" s="12" t="s">
        <v>17</v>
      </c>
      <c r="T31" s="11" t="str">
        <f t="shared" ref="T31:Y31" si="19">T2</f>
        <v>2014/15</v>
      </c>
      <c r="U31" s="11" t="str">
        <f t="shared" si="19"/>
        <v>2015/16</v>
      </c>
      <c r="V31" s="11" t="str">
        <f t="shared" si="19"/>
        <v>2016/17</v>
      </c>
      <c r="W31" s="11" t="str">
        <f t="shared" si="19"/>
        <v>2017/18</v>
      </c>
      <c r="X31" s="11" t="str">
        <f t="shared" si="19"/>
        <v>2018/19</v>
      </c>
      <c r="Y31" s="11" t="str">
        <f t="shared" si="19"/>
        <v>2019/20</v>
      </c>
      <c r="Z31" s="11" t="s">
        <v>135</v>
      </c>
      <c r="AA31" s="11" t="s">
        <v>136</v>
      </c>
      <c r="AB31" s="11" t="s">
        <v>137</v>
      </c>
      <c r="AC31" s="11" t="s">
        <v>159</v>
      </c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</row>
    <row r="32" spans="1:256" x14ac:dyDescent="0.2">
      <c r="A32" s="1" t="s">
        <v>52</v>
      </c>
      <c r="B32" s="1" t="s">
        <v>53</v>
      </c>
      <c r="C32" s="1">
        <v>270.280441268</v>
      </c>
      <c r="D32" s="1">
        <v>398.71578792019994</v>
      </c>
      <c r="E32" s="1">
        <v>449.50841159400005</v>
      </c>
      <c r="F32" s="1">
        <v>564.76836207099973</v>
      </c>
      <c r="G32" s="1">
        <v>693.12745504200018</v>
      </c>
      <c r="H32" s="1">
        <v>760.51514219600006</v>
      </c>
      <c r="I32" s="1">
        <v>790.09545886575006</v>
      </c>
      <c r="J32" s="1">
        <v>912.07801092400007</v>
      </c>
      <c r="K32" s="1">
        <v>976.04743356036897</v>
      </c>
      <c r="L32" s="1">
        <v>1044.6077982070003</v>
      </c>
      <c r="M32" s="1">
        <v>1112.9912212000004</v>
      </c>
      <c r="N32" s="1">
        <v>1233.9703141690004</v>
      </c>
      <c r="O32" s="1">
        <v>1473.8107161040002</v>
      </c>
      <c r="P32" s="1">
        <v>1678.2998399959999</v>
      </c>
      <c r="Q32" s="1">
        <v>1849.9276090890698</v>
      </c>
      <c r="R32" s="1">
        <v>2038.02648034251</v>
      </c>
      <c r="S32" s="1">
        <v>2195.2980069347636</v>
      </c>
      <c r="T32" s="1">
        <f>SUM(T33:T43)</f>
        <v>2498.4574348542601</v>
      </c>
      <c r="U32" s="4">
        <f>U33+U34+U35+U36+U37+U38+U39+U40+U41+U42+U43</f>
        <v>2616.6990738768809</v>
      </c>
      <c r="V32" s="1">
        <f>V33+V34+V35+V36+V37+V38+V39+V40+V41+V42+V43</f>
        <v>2845.6592108476998</v>
      </c>
      <c r="W32" s="1">
        <v>3118.2440891679998</v>
      </c>
      <c r="X32" s="1">
        <f>SUM(X33:X43)</f>
        <v>3461.2743011144994</v>
      </c>
      <c r="Y32" s="1">
        <v>4119.9116726530001</v>
      </c>
      <c r="Z32" s="1">
        <v>4417.8053469965425</v>
      </c>
      <c r="AA32" s="1">
        <v>5685.6946582558558</v>
      </c>
      <c r="AB32" s="1">
        <v>5791.3653999897342</v>
      </c>
      <c r="AC32" s="1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</row>
    <row r="33" spans="1:256" s="83" customFormat="1" x14ac:dyDescent="0.2">
      <c r="A33" s="1">
        <v>3.1</v>
      </c>
      <c r="B33" s="1" t="s">
        <v>54</v>
      </c>
      <c r="C33" s="13">
        <v>69.136895994999989</v>
      </c>
      <c r="D33" s="13">
        <v>75.266002139000051</v>
      </c>
      <c r="E33" s="13">
        <v>73.860461055000002</v>
      </c>
      <c r="F33" s="13">
        <v>81.959128747000022</v>
      </c>
      <c r="G33" s="13">
        <v>104.89046080978729</v>
      </c>
      <c r="H33" s="13">
        <v>111.49570079899996</v>
      </c>
      <c r="I33" s="13">
        <v>109.56497235688741</v>
      </c>
      <c r="J33" s="13">
        <v>118.06944860999995</v>
      </c>
      <c r="K33" s="13">
        <v>138.00662120429908</v>
      </c>
      <c r="L33" s="1">
        <v>103.50071029300001</v>
      </c>
      <c r="M33" s="1">
        <v>112.47336650800007</v>
      </c>
      <c r="N33" s="1">
        <v>131.91428766700008</v>
      </c>
      <c r="O33" s="1">
        <v>202.69525419999999</v>
      </c>
      <c r="P33" s="1">
        <v>132.76700014900001</v>
      </c>
      <c r="Q33" s="1">
        <v>175.06940253721001</v>
      </c>
      <c r="R33" s="1">
        <v>198.52790853464001</v>
      </c>
      <c r="S33" s="1">
        <v>204.15514697344</v>
      </c>
      <c r="T33" s="1">
        <v>239.01686141879998</v>
      </c>
      <c r="U33" s="1">
        <v>315.06817673180001</v>
      </c>
      <c r="V33" s="1">
        <v>443.76761282500001</v>
      </c>
      <c r="W33" s="1">
        <v>593.68626293199998</v>
      </c>
      <c r="X33" s="1">
        <v>714.08590324899944</v>
      </c>
      <c r="Y33" s="1">
        <v>1080.605051642</v>
      </c>
      <c r="Z33" s="1">
        <v>964.08340393599997</v>
      </c>
      <c r="AA33" s="1">
        <v>941.40010135554451</v>
      </c>
      <c r="AB33" s="1">
        <v>922.99213053860115</v>
      </c>
      <c r="AC33" s="1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</row>
    <row r="34" spans="1:256" x14ac:dyDescent="0.2">
      <c r="A34" s="1">
        <v>3.2</v>
      </c>
      <c r="B34" s="1" t="s">
        <v>55</v>
      </c>
      <c r="C34" s="1">
        <v>17.335825231999998</v>
      </c>
      <c r="D34" s="1">
        <v>21.535682982999997</v>
      </c>
      <c r="E34" s="1">
        <v>25.328534656999999</v>
      </c>
      <c r="F34" s="1">
        <v>31.959540541000006</v>
      </c>
      <c r="G34" s="1">
        <v>50.831086847000009</v>
      </c>
      <c r="H34" s="1">
        <v>63.068904510000024</v>
      </c>
      <c r="I34" s="1">
        <v>57.155774909224988</v>
      </c>
      <c r="J34" s="1">
        <v>49.821714901999982</v>
      </c>
      <c r="K34" s="1">
        <v>57.284676331818993</v>
      </c>
      <c r="L34" s="1">
        <v>56.514542073999991</v>
      </c>
      <c r="M34" s="1">
        <v>55.189988113000013</v>
      </c>
      <c r="N34" s="1">
        <v>65.774303465000003</v>
      </c>
      <c r="O34" s="1">
        <v>96.579175170999989</v>
      </c>
      <c r="P34" s="1">
        <v>79.754893523000007</v>
      </c>
      <c r="Q34" s="1">
        <v>53.761275243999997</v>
      </c>
      <c r="R34" s="1">
        <v>65.724248407000005</v>
      </c>
      <c r="S34" s="1">
        <v>58.368472510833179</v>
      </c>
      <c r="T34" s="1">
        <v>65.936310430000006</v>
      </c>
      <c r="U34" s="1">
        <v>75.506522735000004</v>
      </c>
      <c r="V34" s="1">
        <v>90.129743289000004</v>
      </c>
      <c r="W34" s="1">
        <v>78.845138012000007</v>
      </c>
      <c r="X34" s="1">
        <v>59.080906923000001</v>
      </c>
      <c r="Y34" s="1">
        <v>65.965436940999993</v>
      </c>
      <c r="Z34" s="1">
        <v>121.45695301400001</v>
      </c>
      <c r="AA34" s="1">
        <v>76.57851987443027</v>
      </c>
      <c r="AB34" s="1">
        <v>67.451846373586136</v>
      </c>
      <c r="AC34" s="1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</row>
    <row r="35" spans="1:256" x14ac:dyDescent="0.2">
      <c r="A35" s="1">
        <v>3.3</v>
      </c>
      <c r="B35" s="1" t="s">
        <v>56</v>
      </c>
      <c r="C35" s="1">
        <v>3.2357448359999994</v>
      </c>
      <c r="D35" s="1">
        <v>4.1224332300999995</v>
      </c>
      <c r="E35" s="1">
        <v>6.9648398230000002</v>
      </c>
      <c r="F35" s="1">
        <v>14.288464407000001</v>
      </c>
      <c r="G35" s="1">
        <v>18.290467355191097</v>
      </c>
      <c r="H35" s="1">
        <v>21.429862542999999</v>
      </c>
      <c r="I35" s="1">
        <v>24.795226730299998</v>
      </c>
      <c r="J35" s="1">
        <v>30.373608868999995</v>
      </c>
      <c r="K35" s="1">
        <v>38.236230401968257</v>
      </c>
      <c r="L35" s="1">
        <v>55.797532870000005</v>
      </c>
      <c r="M35" s="1">
        <v>59.273251088000002</v>
      </c>
      <c r="N35" s="1">
        <v>113.22734903600002</v>
      </c>
      <c r="O35" s="1">
        <v>129.428033521</v>
      </c>
      <c r="P35" s="1">
        <v>154.547016832</v>
      </c>
      <c r="Q35" s="1">
        <v>167.16009698050001</v>
      </c>
      <c r="R35" s="1">
        <v>199.77021831144</v>
      </c>
      <c r="S35" s="1">
        <v>191.65128800596</v>
      </c>
      <c r="T35" s="1">
        <v>55.730853158000002</v>
      </c>
      <c r="U35" s="1">
        <v>47.08084508668</v>
      </c>
      <c r="V35" s="1">
        <v>77.745416274699991</v>
      </c>
      <c r="W35" s="1">
        <v>110.02665849900001</v>
      </c>
      <c r="X35" s="1">
        <v>155.86882115700001</v>
      </c>
      <c r="Y35" s="1">
        <v>171.36136465300001</v>
      </c>
      <c r="Z35" s="1">
        <v>94.792739045000005</v>
      </c>
      <c r="AA35" s="1">
        <v>108.88456443808748</v>
      </c>
      <c r="AB35" s="1">
        <v>121.08722080939611</v>
      </c>
      <c r="AC35" s="1"/>
      <c r="AD35" s="80"/>
      <c r="AE35" s="80"/>
      <c r="AF35" s="80"/>
      <c r="AG35" s="80"/>
      <c r="AH35" s="80"/>
      <c r="AI35" s="80"/>
      <c r="AJ35" s="80"/>
      <c r="AK35" s="80"/>
      <c r="AL35" s="84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0"/>
      <c r="IS35" s="80"/>
      <c r="IT35" s="80"/>
      <c r="IU35" s="80"/>
      <c r="IV35" s="80"/>
    </row>
    <row r="36" spans="1:256" s="83" customFormat="1" x14ac:dyDescent="0.2">
      <c r="A36" s="50">
        <v>3.4</v>
      </c>
      <c r="B36" s="50" t="s">
        <v>57</v>
      </c>
      <c r="C36" s="51">
        <v>22.418379101999992</v>
      </c>
      <c r="D36" s="51">
        <v>74.972034411199999</v>
      </c>
      <c r="E36" s="51">
        <v>58.687597146999991</v>
      </c>
      <c r="F36" s="51">
        <v>78.400576352000002</v>
      </c>
      <c r="G36" s="51">
        <v>83.114450512830231</v>
      </c>
      <c r="H36" s="51">
        <v>72.033431200000024</v>
      </c>
      <c r="I36" s="51">
        <v>74.479506562677741</v>
      </c>
      <c r="J36" s="51">
        <v>91.568126453000005</v>
      </c>
      <c r="K36" s="51">
        <v>97.736179146060763</v>
      </c>
      <c r="L36" s="50">
        <v>109.662372187</v>
      </c>
      <c r="M36" s="50">
        <v>141.008109179</v>
      </c>
      <c r="N36" s="50">
        <v>134.38817876899995</v>
      </c>
      <c r="O36" s="50">
        <v>178.56652308000002</v>
      </c>
      <c r="P36" s="50">
        <v>209.11926734600002</v>
      </c>
      <c r="Q36" s="50">
        <v>206.75394970799999</v>
      </c>
      <c r="R36" s="50">
        <v>209.26892219093</v>
      </c>
      <c r="S36" s="50">
        <v>212.85628715927999</v>
      </c>
      <c r="T36" s="50">
        <v>288.99636268280005</v>
      </c>
      <c r="U36" s="50">
        <v>260.32661730248373</v>
      </c>
      <c r="V36" s="50">
        <v>244.04633607788</v>
      </c>
      <c r="W36" s="50">
        <v>264.156865762</v>
      </c>
      <c r="X36" s="50">
        <v>271.18487708700002</v>
      </c>
      <c r="Y36" s="50">
        <v>245.08452372900001</v>
      </c>
      <c r="Z36" s="50">
        <v>214.46253099099999</v>
      </c>
      <c r="AA36" s="50">
        <v>446.11087664610147</v>
      </c>
      <c r="AB36" s="50">
        <v>332.80106768602025</v>
      </c>
      <c r="AC36" s="50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</row>
    <row r="37" spans="1:256" s="86" customFormat="1" x14ac:dyDescent="0.2">
      <c r="A37" s="50">
        <v>3.5</v>
      </c>
      <c r="B37" s="50" t="s">
        <v>58</v>
      </c>
      <c r="C37" s="51">
        <v>122.967323706</v>
      </c>
      <c r="D37" s="51">
        <v>174.21019591900003</v>
      </c>
      <c r="E37" s="51">
        <v>219.23690559000002</v>
      </c>
      <c r="F37" s="51">
        <v>270.55979224299995</v>
      </c>
      <c r="G37" s="51">
        <v>314.3993985491332</v>
      </c>
      <c r="H37" s="51">
        <v>348.80822136500018</v>
      </c>
      <c r="I37" s="51">
        <v>354.12259580310001</v>
      </c>
      <c r="J37" s="51">
        <v>412.41383602299999</v>
      </c>
      <c r="K37" s="51">
        <v>435.00612640130777</v>
      </c>
      <c r="L37" s="50">
        <v>489.29147189300005</v>
      </c>
      <c r="M37" s="50">
        <v>511.841662439</v>
      </c>
      <c r="N37" s="50">
        <v>511.57865903200013</v>
      </c>
      <c r="O37" s="50">
        <v>561.26438141999995</v>
      </c>
      <c r="P37" s="50">
        <v>724.8688350110001</v>
      </c>
      <c r="Q37" s="50">
        <v>838.54968512893993</v>
      </c>
      <c r="R37" s="50">
        <v>903.74119133457009</v>
      </c>
      <c r="S37" s="50">
        <v>1041.6365593355702</v>
      </c>
      <c r="T37" s="50">
        <v>1225.1722733901402</v>
      </c>
      <c r="U37" s="50">
        <v>1246.6283120487574</v>
      </c>
      <c r="V37" s="50">
        <v>1379.4955726671201</v>
      </c>
      <c r="W37" s="50">
        <v>1437.441388235</v>
      </c>
      <c r="X37" s="50">
        <v>1514.9533543770001</v>
      </c>
      <c r="Y37" s="50">
        <v>1734.9639139389999</v>
      </c>
      <c r="Z37" s="50">
        <v>1679.9654196753427</v>
      </c>
      <c r="AA37" s="50">
        <v>1519.8556949807487</v>
      </c>
      <c r="AB37" s="50">
        <v>1136.3890177760911</v>
      </c>
      <c r="AC37" s="50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  <c r="IP37" s="85"/>
      <c r="IQ37" s="85"/>
      <c r="IR37" s="85"/>
      <c r="IS37" s="85"/>
      <c r="IT37" s="85"/>
      <c r="IU37" s="85"/>
      <c r="IV37" s="85"/>
    </row>
    <row r="38" spans="1:256" s="83" customFormat="1" x14ac:dyDescent="0.2">
      <c r="A38" s="1">
        <v>3.6</v>
      </c>
      <c r="B38" s="1" t="s">
        <v>59</v>
      </c>
      <c r="C38" s="13">
        <v>27.467831134000001</v>
      </c>
      <c r="D38" s="13">
        <v>35.226866757199993</v>
      </c>
      <c r="E38" s="13">
        <v>50.392896768000021</v>
      </c>
      <c r="F38" s="13">
        <v>68.589012406000009</v>
      </c>
      <c r="G38" s="13">
        <v>95.263712023058162</v>
      </c>
      <c r="H38" s="13">
        <v>103.46527107999999</v>
      </c>
      <c r="I38" s="13">
        <v>108.63313034574426</v>
      </c>
      <c r="J38" s="13">
        <v>127.22201669499999</v>
      </c>
      <c r="K38" s="13">
        <v>134.27106471623216</v>
      </c>
      <c r="L38" s="1">
        <v>149.21046210400002</v>
      </c>
      <c r="M38" s="1">
        <v>146.60677918600001</v>
      </c>
      <c r="N38" s="1">
        <v>183.30147703399999</v>
      </c>
      <c r="O38" s="1">
        <v>196.60663788799999</v>
      </c>
      <c r="P38" s="1">
        <v>240.399151292</v>
      </c>
      <c r="Q38" s="1">
        <v>267.00012883741999</v>
      </c>
      <c r="R38" s="1">
        <v>283.26703937078003</v>
      </c>
      <c r="S38" s="1">
        <v>321.73271237762998</v>
      </c>
      <c r="T38" s="1">
        <v>363.95180834920001</v>
      </c>
      <c r="U38" s="1">
        <v>408.33254960616006</v>
      </c>
      <c r="V38" s="1">
        <v>401.10211421399998</v>
      </c>
      <c r="W38" s="1">
        <v>393.35126840100003</v>
      </c>
      <c r="X38" s="1">
        <v>508.54199264099998</v>
      </c>
      <c r="Y38" s="1">
        <v>576.10743646399999</v>
      </c>
      <c r="Z38" s="1">
        <v>1036.9933856352</v>
      </c>
      <c r="AA38" s="1">
        <v>1918.3987618909086</v>
      </c>
      <c r="AB38" s="1">
        <v>2438.1418821237789</v>
      </c>
      <c r="AC38" s="1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</row>
    <row r="39" spans="1:256" x14ac:dyDescent="0.2">
      <c r="A39" s="1">
        <v>3.7</v>
      </c>
      <c r="B39" s="1" t="s">
        <v>60</v>
      </c>
      <c r="C39" s="1">
        <v>0.89054142499999989</v>
      </c>
      <c r="D39" s="1">
        <v>1.6553139490000002</v>
      </c>
      <c r="E39" s="1">
        <v>2.1057658060000004</v>
      </c>
      <c r="F39" s="1">
        <v>2.9684159079999999</v>
      </c>
      <c r="G39" s="1">
        <v>5.5288833810000009</v>
      </c>
      <c r="H39" s="1">
        <v>7.0466665719999995</v>
      </c>
      <c r="I39" s="1">
        <v>9.3840621705156124</v>
      </c>
      <c r="J39" s="1">
        <v>15.959706552000002</v>
      </c>
      <c r="K39" s="1">
        <v>11.34569058127196</v>
      </c>
      <c r="L39" s="1">
        <v>19.668943875999993</v>
      </c>
      <c r="M39" s="1">
        <v>12.409902659</v>
      </c>
      <c r="N39" s="1">
        <v>11.413097993000006</v>
      </c>
      <c r="O39" s="1">
        <v>17.765385018</v>
      </c>
      <c r="P39" s="1">
        <v>38.213373877999999</v>
      </c>
      <c r="Q39" s="1">
        <v>39.887851425000001</v>
      </c>
      <c r="R39" s="1">
        <v>55.822798714790004</v>
      </c>
      <c r="S39" s="1">
        <v>45.887422569999998</v>
      </c>
      <c r="T39" s="1">
        <v>70.868697341320001</v>
      </c>
      <c r="U39" s="1">
        <v>52.463985952999998</v>
      </c>
      <c r="V39" s="1">
        <v>64.576774780999997</v>
      </c>
      <c r="W39" s="1">
        <v>96.176148261999998</v>
      </c>
      <c r="X39" s="1">
        <v>89.484886918499996</v>
      </c>
      <c r="Y39" s="1">
        <v>76.280258797000002</v>
      </c>
      <c r="Z39" s="1">
        <v>160.07510526499999</v>
      </c>
      <c r="AA39" s="1">
        <v>514.08983269670057</v>
      </c>
      <c r="AB39" s="1">
        <v>576.80413157811086</v>
      </c>
      <c r="AC39" s="1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0"/>
      <c r="IS39" s="80"/>
      <c r="IT39" s="80"/>
      <c r="IU39" s="80"/>
      <c r="IV39" s="80"/>
    </row>
    <row r="40" spans="1:256" x14ac:dyDescent="0.2">
      <c r="A40" s="1">
        <v>3.8</v>
      </c>
      <c r="B40" s="1" t="s">
        <v>61</v>
      </c>
      <c r="C40" s="1">
        <v>6.8683212759999988</v>
      </c>
      <c r="D40" s="1">
        <v>11.8262899597</v>
      </c>
      <c r="E40" s="1">
        <v>13.020532604000001</v>
      </c>
      <c r="F40" s="1">
        <v>16.129979995000006</v>
      </c>
      <c r="G40" s="1">
        <v>21.034806995999997</v>
      </c>
      <c r="H40" s="1">
        <v>33.296425803999995</v>
      </c>
      <c r="I40" s="1">
        <v>24.554796498100004</v>
      </c>
      <c r="J40" s="1">
        <v>23.451198909999999</v>
      </c>
      <c r="K40" s="1">
        <v>26.599524053409635</v>
      </c>
      <c r="L40" s="1">
        <v>30.298346761000001</v>
      </c>
      <c r="M40" s="1">
        <v>32.40336025500001</v>
      </c>
      <c r="N40" s="1">
        <v>29.846617886000008</v>
      </c>
      <c r="O40" s="1">
        <v>39.618241625000003</v>
      </c>
      <c r="P40" s="1">
        <v>48.895846347999999</v>
      </c>
      <c r="Q40" s="1">
        <v>58.988403196999997</v>
      </c>
      <c r="R40" s="1">
        <v>65.27733727383</v>
      </c>
      <c r="S40" s="1">
        <v>62.500769785000003</v>
      </c>
      <c r="T40" s="1">
        <v>66.951168629999998</v>
      </c>
      <c r="U40" s="1">
        <v>150.57644494799999</v>
      </c>
      <c r="V40" s="1">
        <v>86.319012964999999</v>
      </c>
      <c r="W40" s="1">
        <v>79.796472214999994</v>
      </c>
      <c r="X40" s="1">
        <v>86.913394073999996</v>
      </c>
      <c r="Y40" s="1">
        <v>89.791173786000002</v>
      </c>
      <c r="Z40" s="1">
        <v>39.120324869000001</v>
      </c>
      <c r="AA40" s="1">
        <v>53.813612683763694</v>
      </c>
      <c r="AB40" s="1">
        <v>97.299858382508475</v>
      </c>
      <c r="AC40" s="1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  <c r="IT40" s="80"/>
      <c r="IU40" s="80"/>
      <c r="IV40" s="80"/>
    </row>
    <row r="41" spans="1:256" x14ac:dyDescent="0.2">
      <c r="A41" s="1">
        <v>3.9</v>
      </c>
      <c r="B41" s="1" t="s">
        <v>62</v>
      </c>
      <c r="C41" s="1">
        <v>4.137424E-2</v>
      </c>
      <c r="D41" s="1">
        <v>6.8962504999999993E-2</v>
      </c>
      <c r="E41" s="1">
        <v>5.9310276000000002E-2</v>
      </c>
      <c r="F41" s="1">
        <v>6.9943335000000009E-2</v>
      </c>
      <c r="G41" s="1">
        <v>0.12741882499999999</v>
      </c>
      <c r="H41" s="1">
        <v>7.699798699999999E-2</v>
      </c>
      <c r="I41" s="1">
        <v>23.56396932800001</v>
      </c>
      <c r="J41" s="1">
        <v>35.769787641000008</v>
      </c>
      <c r="K41" s="1">
        <v>29.359896009000003</v>
      </c>
      <c r="L41" s="1">
        <v>24.434382934999991</v>
      </c>
      <c r="M41" s="1">
        <v>33.958246733999999</v>
      </c>
      <c r="N41" s="1">
        <v>32.823820699999999</v>
      </c>
      <c r="O41" s="1">
        <v>40.433627637000001</v>
      </c>
      <c r="P41" s="1">
        <v>35.649535763000003</v>
      </c>
      <c r="Q41" s="1">
        <v>29.435231607999999</v>
      </c>
      <c r="R41" s="1">
        <v>38.245099856430002</v>
      </c>
      <c r="S41" s="1">
        <v>37.151514374050002</v>
      </c>
      <c r="T41" s="1">
        <v>99.348637492999998</v>
      </c>
      <c r="U41" s="1">
        <v>33.216622735000001</v>
      </c>
      <c r="V41" s="1">
        <v>26.968481554</v>
      </c>
      <c r="W41" s="1">
        <v>28.662577972000001</v>
      </c>
      <c r="X41" s="1">
        <v>25.128282462000001</v>
      </c>
      <c r="Y41" s="1">
        <v>33.161276037999997</v>
      </c>
      <c r="Z41" s="1">
        <v>70.396184962999996</v>
      </c>
      <c r="AA41" s="1">
        <v>66.767787112140155</v>
      </c>
      <c r="AB41" s="1">
        <v>52.571519787598966</v>
      </c>
      <c r="AC41" s="1"/>
      <c r="AD41" s="80"/>
      <c r="AE41" s="80"/>
      <c r="AF41" s="80"/>
      <c r="AG41" s="80"/>
      <c r="AH41" s="80"/>
      <c r="AI41" s="80"/>
      <c r="AJ41" s="80"/>
      <c r="AK41" s="80"/>
      <c r="AL41" s="84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  <c r="IT41" s="80"/>
      <c r="IU41" s="80"/>
      <c r="IV41" s="80"/>
    </row>
    <row r="42" spans="1:256" x14ac:dyDescent="0.2">
      <c r="A42" s="1">
        <v>3.1</v>
      </c>
      <c r="B42" s="1" t="s">
        <v>63</v>
      </c>
      <c r="C42" s="1">
        <v>4.0634239999999995E-2</v>
      </c>
      <c r="D42" s="1">
        <v>5.0784153000000005E-2</v>
      </c>
      <c r="E42" s="1">
        <v>5.3853172999999997E-2</v>
      </c>
      <c r="F42" s="1">
        <v>6.8799890000000002E-2</v>
      </c>
      <c r="G42" s="1">
        <v>5.3536825000000003E-2</v>
      </c>
      <c r="H42" s="1">
        <v>7.699798699999999E-2</v>
      </c>
      <c r="I42" s="1">
        <v>1.8830279969999997</v>
      </c>
      <c r="J42" s="1">
        <v>2.7386792689999995</v>
      </c>
      <c r="K42" s="1">
        <v>3.5078127109999997</v>
      </c>
      <c r="L42" s="1">
        <v>2.3692402989999999</v>
      </c>
      <c r="M42" s="1">
        <v>2.7879946830000009</v>
      </c>
      <c r="N42" s="1">
        <v>12.783757241</v>
      </c>
      <c r="O42" s="1">
        <v>3.6701724429999998</v>
      </c>
      <c r="P42" s="1">
        <v>6.1182245819999999</v>
      </c>
      <c r="Q42" s="1">
        <v>4.6491092160000003</v>
      </c>
      <c r="R42" s="1">
        <v>6.4283633790000003</v>
      </c>
      <c r="S42" s="1">
        <v>5.582240573</v>
      </c>
      <c r="T42" s="1">
        <v>6.914953101</v>
      </c>
      <c r="U42" s="1">
        <v>11.258633793</v>
      </c>
      <c r="V42" s="1">
        <v>8.4706573790000004</v>
      </c>
      <c r="W42" s="1">
        <v>11.188165606</v>
      </c>
      <c r="X42" s="1">
        <v>8.4484208340000002</v>
      </c>
      <c r="Y42" s="1">
        <v>9.3337528770000002</v>
      </c>
      <c r="Z42" s="1">
        <v>27.083878115000001</v>
      </c>
      <c r="AA42" s="1">
        <v>29.994329855317559</v>
      </c>
      <c r="AB42" s="1">
        <v>34.023961016420124</v>
      </c>
      <c r="AC42" s="1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</row>
    <row r="43" spans="1:256" x14ac:dyDescent="0.2">
      <c r="A43" s="8">
        <v>3.11</v>
      </c>
      <c r="B43" s="8" t="s">
        <v>64</v>
      </c>
      <c r="C43" s="8">
        <v>1.0030388999999999E-2</v>
      </c>
      <c r="D43" s="8">
        <v>1.5911432E-2</v>
      </c>
      <c r="E43" s="8">
        <v>1.5535222E-2</v>
      </c>
      <c r="F43" s="8">
        <v>1.5159012000000001E-2</v>
      </c>
      <c r="G43" s="8">
        <v>1.7793175000000001E-2</v>
      </c>
      <c r="H43" s="8">
        <v>2.6000908999999999E-2</v>
      </c>
      <c r="I43" s="8">
        <v>3.0132119692000008</v>
      </c>
      <c r="J43" s="8">
        <v>4.6898870000000006</v>
      </c>
      <c r="K43" s="8">
        <v>4.6936120039999993</v>
      </c>
      <c r="L43" s="8">
        <v>3.8597929149999994</v>
      </c>
      <c r="M43" s="8">
        <v>5.0385603559999979</v>
      </c>
      <c r="N43" s="8">
        <v>6.9187653460000007</v>
      </c>
      <c r="O43" s="8">
        <v>7.1832841009999999</v>
      </c>
      <c r="P43" s="8">
        <v>7.9666952719999999</v>
      </c>
      <c r="Q43" s="8">
        <v>8.6724752069999997</v>
      </c>
      <c r="R43" s="8">
        <v>11.9737351101</v>
      </c>
      <c r="S43" s="8">
        <v>13.77559327</v>
      </c>
      <c r="T43" s="8">
        <v>15.569508859999999</v>
      </c>
      <c r="U43" s="8">
        <v>16.240362937</v>
      </c>
      <c r="V43" s="8">
        <v>23.037488821</v>
      </c>
      <c r="W43" s="8">
        <v>24.913143271999999</v>
      </c>
      <c r="X43" s="8">
        <v>27.583461392</v>
      </c>
      <c r="Y43" s="8">
        <v>35.293157942000001</v>
      </c>
      <c r="Z43" s="8">
        <v>9.3754214880000006</v>
      </c>
      <c r="AA43" s="8">
        <v>9.8005767221128757</v>
      </c>
      <c r="AB43" s="8">
        <v>11.802763917622952</v>
      </c>
      <c r="AC43" s="8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</row>
    <row r="44" spans="1:256" x14ac:dyDescent="0.2">
      <c r="A44" s="3"/>
      <c r="B44" s="3" t="s">
        <v>65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71"/>
    </row>
    <row r="45" spans="1:256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72" t="s">
        <v>159</v>
      </c>
    </row>
    <row r="46" spans="1:256" x14ac:dyDescent="0.2">
      <c r="A46" s="3"/>
      <c r="B46" s="69" t="s">
        <v>138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14"/>
      <c r="S46" s="3"/>
      <c r="T46" s="3"/>
      <c r="U46" s="3"/>
      <c r="V46" s="3"/>
      <c r="W46" s="3"/>
      <c r="X46" s="3"/>
      <c r="Y46" s="3"/>
      <c r="Z46" s="3"/>
      <c r="AA46" s="3"/>
      <c r="AB46" s="3"/>
      <c r="AC46" s="71">
        <v>5931.8086848836192</v>
      </c>
    </row>
    <row r="47" spans="1:256" x14ac:dyDescent="0.2">
      <c r="A47" s="3"/>
      <c r="B47" s="3" t="s">
        <v>139</v>
      </c>
      <c r="C47" s="3"/>
      <c r="D47" s="3"/>
      <c r="E47" s="3"/>
      <c r="F47" s="3"/>
      <c r="G47" s="3"/>
      <c r="H47" s="3"/>
      <c r="I47" s="3"/>
      <c r="J47" s="3"/>
      <c r="K47" s="3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71">
        <v>312.78785830410681</v>
      </c>
      <c r="AF47" s="79"/>
      <c r="AG47" s="87"/>
    </row>
    <row r="48" spans="1:256" x14ac:dyDescent="0.2">
      <c r="A48" s="3"/>
      <c r="B48" s="3" t="s">
        <v>140</v>
      </c>
      <c r="C48" s="3"/>
      <c r="D48" s="3"/>
      <c r="E48" s="3"/>
      <c r="F48" s="3"/>
      <c r="G48" s="3"/>
      <c r="H48" s="3"/>
      <c r="I48" s="3"/>
      <c r="J48" s="3"/>
      <c r="K48" s="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71">
        <v>3.0802069135354904</v>
      </c>
      <c r="AF48" s="79"/>
      <c r="AG48" s="87"/>
    </row>
    <row r="49" spans="1:33" x14ac:dyDescent="0.2">
      <c r="A49" s="3"/>
      <c r="B49" s="3" t="s">
        <v>141</v>
      </c>
      <c r="C49" s="3"/>
      <c r="D49" s="3"/>
      <c r="E49" s="3"/>
      <c r="F49" s="3"/>
      <c r="G49" s="3"/>
      <c r="H49" s="3"/>
      <c r="I49" s="3"/>
      <c r="J49" s="3"/>
      <c r="K49" s="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71">
        <v>5.6363137216467719E-2</v>
      </c>
      <c r="AF49" s="79"/>
      <c r="AG49" s="87"/>
    </row>
    <row r="50" spans="1:33" x14ac:dyDescent="0.2">
      <c r="A50" s="3"/>
      <c r="B50" s="3" t="s">
        <v>142</v>
      </c>
      <c r="C50" s="3"/>
      <c r="D50" s="3"/>
      <c r="E50" s="3"/>
      <c r="F50" s="3"/>
      <c r="G50" s="3"/>
      <c r="H50" s="3"/>
      <c r="I50" s="3"/>
      <c r="J50" s="3"/>
      <c r="K50" s="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71">
        <v>0.61366392349579868</v>
      </c>
      <c r="AF50" s="79"/>
      <c r="AG50" s="87"/>
    </row>
    <row r="51" spans="1:33" x14ac:dyDescent="0.2">
      <c r="A51" s="3"/>
      <c r="B51" s="3" t="s">
        <v>143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14"/>
      <c r="S51" s="3"/>
      <c r="T51" s="3"/>
      <c r="U51" s="3"/>
      <c r="V51" s="3"/>
      <c r="W51" s="3"/>
      <c r="X51" s="3"/>
      <c r="Y51" s="3"/>
      <c r="Z51" s="3"/>
      <c r="AA51" s="3"/>
      <c r="AB51" s="3"/>
      <c r="AC51" s="71">
        <v>4.2216311798813813</v>
      </c>
      <c r="AF51" s="79"/>
      <c r="AG51" s="87"/>
    </row>
    <row r="52" spans="1:33" x14ac:dyDescent="0.2">
      <c r="A52" s="3"/>
      <c r="B52" s="3" t="s">
        <v>144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14"/>
      <c r="S52" s="3"/>
      <c r="T52" s="3"/>
      <c r="U52" s="3"/>
      <c r="V52" s="3"/>
      <c r="W52" s="3"/>
      <c r="X52" s="3"/>
      <c r="Y52" s="3"/>
      <c r="Z52" s="3"/>
      <c r="AA52" s="3"/>
      <c r="AB52" s="3"/>
      <c r="AC52" s="71">
        <v>140.55760381237363</v>
      </c>
      <c r="AF52" s="79"/>
      <c r="AG52" s="87"/>
    </row>
    <row r="53" spans="1:33" x14ac:dyDescent="0.2">
      <c r="A53" s="3"/>
      <c r="B53" s="3" t="s">
        <v>145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14"/>
      <c r="S53" s="3"/>
      <c r="T53" s="3"/>
      <c r="U53" s="3"/>
      <c r="V53" s="3"/>
      <c r="W53" s="3"/>
      <c r="X53" s="3"/>
      <c r="Y53" s="3"/>
      <c r="Z53" s="3"/>
      <c r="AA53" s="3"/>
      <c r="AB53" s="3"/>
      <c r="AC53" s="71">
        <v>14.058710228612179</v>
      </c>
      <c r="AF53" s="79"/>
      <c r="AG53" s="87"/>
    </row>
    <row r="54" spans="1:33" x14ac:dyDescent="0.2">
      <c r="A54" s="3"/>
      <c r="B54" s="3" t="s">
        <v>146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14"/>
      <c r="S54" s="3"/>
      <c r="T54" s="3"/>
      <c r="U54" s="3"/>
      <c r="V54" s="3"/>
      <c r="W54" s="3"/>
      <c r="X54" s="3"/>
      <c r="Y54" s="3"/>
      <c r="Z54" s="3"/>
      <c r="AA54" s="3"/>
      <c r="AB54" s="3"/>
      <c r="AC54" s="71">
        <v>42.332547536520082</v>
      </c>
      <c r="AF54" s="79"/>
      <c r="AG54" s="87"/>
    </row>
    <row r="55" spans="1:33" x14ac:dyDescent="0.2">
      <c r="A55" s="3"/>
      <c r="B55" s="3" t="s">
        <v>147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14"/>
      <c r="S55" s="3"/>
      <c r="T55" s="3"/>
      <c r="U55" s="3"/>
      <c r="V55" s="3"/>
      <c r="W55" s="3"/>
      <c r="X55" s="3"/>
      <c r="Y55" s="3"/>
      <c r="Z55" s="3"/>
      <c r="AA55" s="3"/>
      <c r="AB55" s="3"/>
      <c r="AC55" s="71">
        <v>705.68508721629667</v>
      </c>
      <c r="AF55" s="79"/>
      <c r="AG55" s="87"/>
    </row>
    <row r="56" spans="1:33" x14ac:dyDescent="0.2">
      <c r="A56" s="3"/>
      <c r="B56" s="3" t="s">
        <v>148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14"/>
      <c r="S56" s="3"/>
      <c r="T56" s="3"/>
      <c r="U56" s="3"/>
      <c r="V56" s="3"/>
      <c r="W56" s="3"/>
      <c r="X56" s="3"/>
      <c r="Y56" s="3"/>
      <c r="Z56" s="3"/>
      <c r="AA56" s="3"/>
      <c r="AB56" s="3"/>
      <c r="AC56" s="71">
        <v>7.1724984050633669</v>
      </c>
      <c r="AF56" s="79"/>
      <c r="AG56" s="87"/>
    </row>
    <row r="57" spans="1:33" x14ac:dyDescent="0.2">
      <c r="A57" s="3"/>
      <c r="B57" s="3" t="s">
        <v>149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14"/>
      <c r="S57" s="3"/>
      <c r="T57" s="3"/>
      <c r="U57" s="3"/>
      <c r="V57" s="3"/>
      <c r="W57" s="3"/>
      <c r="X57" s="3"/>
      <c r="Y57" s="3"/>
      <c r="Z57" s="3"/>
      <c r="AA57" s="3"/>
      <c r="AB57" s="3"/>
      <c r="AC57" s="71">
        <v>27.558283924836303</v>
      </c>
      <c r="AF57" s="79"/>
      <c r="AG57" s="87"/>
    </row>
    <row r="58" spans="1:33" x14ac:dyDescent="0.2">
      <c r="A58" s="3"/>
      <c r="B58" s="3" t="s">
        <v>150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14"/>
      <c r="S58" s="3"/>
      <c r="T58" s="3"/>
      <c r="U58" s="3"/>
      <c r="V58" s="3"/>
      <c r="W58" s="3"/>
      <c r="X58" s="3"/>
      <c r="Y58" s="3"/>
      <c r="Z58" s="3"/>
      <c r="AA58" s="3"/>
      <c r="AB58" s="3"/>
      <c r="AC58" s="71">
        <v>3367.9825714041899</v>
      </c>
      <c r="AF58" s="79"/>
      <c r="AG58" s="87"/>
    </row>
    <row r="59" spans="1:33" x14ac:dyDescent="0.2">
      <c r="A59" s="3"/>
      <c r="B59" s="3" t="s">
        <v>151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14"/>
      <c r="S59" s="3"/>
      <c r="T59" s="3"/>
      <c r="U59" s="3"/>
      <c r="V59" s="3"/>
      <c r="W59" s="3"/>
      <c r="X59" s="3"/>
      <c r="Y59" s="3"/>
      <c r="Z59" s="3"/>
      <c r="AA59" s="3"/>
      <c r="AB59" s="3"/>
      <c r="AC59" s="71">
        <v>9.8247303759595823</v>
      </c>
      <c r="AF59" s="79"/>
      <c r="AG59" s="87"/>
    </row>
    <row r="60" spans="1:33" x14ac:dyDescent="0.2">
      <c r="A60" s="3"/>
      <c r="B60" s="3" t="s">
        <v>152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14"/>
      <c r="S60" s="3"/>
      <c r="T60" s="3"/>
      <c r="U60" s="3"/>
      <c r="V60" s="3"/>
      <c r="W60" s="3"/>
      <c r="X60" s="3"/>
      <c r="Y60" s="3"/>
      <c r="Z60" s="3"/>
      <c r="AA60" s="3"/>
      <c r="AB60" s="3"/>
      <c r="AC60" s="71">
        <v>610.94714219471871</v>
      </c>
      <c r="AF60" s="79"/>
      <c r="AG60" s="87"/>
    </row>
    <row r="61" spans="1:33" x14ac:dyDescent="0.2">
      <c r="A61" s="3"/>
      <c r="B61" s="3" t="s">
        <v>153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14"/>
      <c r="S61" s="3"/>
      <c r="T61" s="3"/>
      <c r="U61" s="3"/>
      <c r="V61" s="3"/>
      <c r="W61" s="3"/>
      <c r="X61" s="3"/>
      <c r="Y61" s="3"/>
      <c r="Z61" s="3"/>
      <c r="AA61" s="3"/>
      <c r="AB61" s="3"/>
      <c r="AC61" s="71">
        <v>64.937350902300722</v>
      </c>
      <c r="AF61" s="79"/>
      <c r="AG61" s="87"/>
    </row>
    <row r="62" spans="1:33" x14ac:dyDescent="0.2">
      <c r="A62" s="3"/>
      <c r="B62" s="3" t="s">
        <v>154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14"/>
      <c r="S62" s="3"/>
      <c r="T62" s="3"/>
      <c r="U62" s="3"/>
      <c r="V62" s="3"/>
      <c r="W62" s="3"/>
      <c r="X62" s="3"/>
      <c r="Y62" s="3"/>
      <c r="Z62" s="3"/>
      <c r="AA62" s="3"/>
      <c r="AB62" s="3"/>
      <c r="AC62" s="71">
        <v>468.19931609545978</v>
      </c>
      <c r="AF62" s="79"/>
      <c r="AG62" s="87"/>
    </row>
    <row r="63" spans="1:33" x14ac:dyDescent="0.2">
      <c r="A63" s="3"/>
      <c r="B63" s="3" t="s">
        <v>155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14"/>
      <c r="S63" s="3"/>
      <c r="T63" s="3"/>
      <c r="U63" s="3"/>
      <c r="V63" s="3"/>
      <c r="W63" s="3"/>
      <c r="X63" s="3"/>
      <c r="Y63" s="3"/>
      <c r="Z63" s="3"/>
      <c r="AA63" s="3"/>
      <c r="AB63" s="3"/>
      <c r="AC63" s="71">
        <v>121.81438465824321</v>
      </c>
      <c r="AF63" s="79"/>
      <c r="AG63" s="87"/>
    </row>
    <row r="64" spans="1:33" x14ac:dyDescent="0.2">
      <c r="A64" s="3"/>
      <c r="B64" s="3" t="s">
        <v>156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14"/>
      <c r="S64" s="3"/>
      <c r="T64" s="3"/>
      <c r="U64" s="3"/>
      <c r="V64" s="3"/>
      <c r="W64" s="3"/>
      <c r="X64" s="3"/>
      <c r="Y64" s="3"/>
      <c r="Z64" s="3"/>
      <c r="AA64" s="3"/>
      <c r="AB64" s="3"/>
      <c r="AC64" s="71">
        <v>21.2886455068918</v>
      </c>
      <c r="AF64" s="79"/>
      <c r="AG64" s="87"/>
    </row>
    <row r="65" spans="1:33" x14ac:dyDescent="0.2">
      <c r="A65" s="3"/>
      <c r="B65" s="3" t="s">
        <v>157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14"/>
      <c r="S65" s="3"/>
      <c r="T65" s="3"/>
      <c r="U65" s="3"/>
      <c r="V65" s="3"/>
      <c r="W65" s="3"/>
      <c r="X65" s="3"/>
      <c r="Y65" s="3"/>
      <c r="Z65" s="3"/>
      <c r="AA65" s="3"/>
      <c r="AB65" s="3"/>
      <c r="AC65" s="71">
        <v>2.7853133642538656E-2</v>
      </c>
      <c r="AF65" s="79"/>
      <c r="AG65" s="87"/>
    </row>
    <row r="66" spans="1:33" x14ac:dyDescent="0.2">
      <c r="A66" s="73"/>
      <c r="B66" s="73" t="s">
        <v>158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4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5">
        <v>8.6622360302752615</v>
      </c>
      <c r="AF66" s="79"/>
      <c r="AG66" s="87"/>
    </row>
    <row r="67" spans="1:33" x14ac:dyDescent="0.2">
      <c r="AF67" s="79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1"/>
  <sheetViews>
    <sheetView showGridLines="0" tabSelected="1" workbookViewId="0">
      <pane xSplit="1" ySplit="3" topLeftCell="Q39" activePane="bottomRight" state="frozen"/>
      <selection pane="topRight" activeCell="B1" sqref="B1"/>
      <selection pane="bottomLeft" activeCell="A4" sqref="A4"/>
      <selection pane="bottomRight" activeCell="AE30" sqref="AE30"/>
    </sheetView>
  </sheetViews>
  <sheetFormatPr defaultRowHeight="9.9499999999999993" customHeight="1" x14ac:dyDescent="0.2"/>
  <cols>
    <col min="1" max="1" width="26.85546875" style="97" customWidth="1"/>
    <col min="2" max="2" width="8" style="98" hidden="1" customWidth="1"/>
    <col min="3" max="8" width="8.42578125" style="98" hidden="1" customWidth="1"/>
    <col min="9" max="9" width="8.140625" style="98" hidden="1" customWidth="1"/>
    <col min="10" max="10" width="8.42578125" style="98" hidden="1" customWidth="1"/>
    <col min="11" max="16" width="8.28515625" style="98" hidden="1" customWidth="1"/>
    <col min="17" max="19" width="9.28515625" style="99" bestFit="1" customWidth="1"/>
    <col min="20" max="20" width="10.42578125" style="99" bestFit="1" customWidth="1"/>
    <col min="21" max="22" width="9.28515625" style="99" bestFit="1" customWidth="1"/>
    <col min="23" max="28" width="12.28515625" style="100" bestFit="1" customWidth="1"/>
    <col min="29" max="29" width="11.42578125" style="76" customWidth="1"/>
    <col min="30" max="256" width="9.140625" style="76"/>
    <col min="257" max="257" width="52.5703125" style="76" customWidth="1"/>
    <col min="258" max="258" width="8" style="76" bestFit="1" customWidth="1"/>
    <col min="259" max="271" width="8.42578125" style="76" bestFit="1" customWidth="1"/>
    <col min="272" max="272" width="10.140625" style="76" bestFit="1" customWidth="1"/>
    <col min="273" max="512" width="9.140625" style="76"/>
    <col min="513" max="513" width="52.5703125" style="76" customWidth="1"/>
    <col min="514" max="514" width="8" style="76" bestFit="1" customWidth="1"/>
    <col min="515" max="527" width="8.42578125" style="76" bestFit="1" customWidth="1"/>
    <col min="528" max="528" width="10.140625" style="76" bestFit="1" customWidth="1"/>
    <col min="529" max="768" width="9.140625" style="76"/>
    <col min="769" max="769" width="52.5703125" style="76" customWidth="1"/>
    <col min="770" max="770" width="8" style="76" bestFit="1" customWidth="1"/>
    <col min="771" max="783" width="8.42578125" style="76" bestFit="1" customWidth="1"/>
    <col min="784" max="784" width="10.140625" style="76" bestFit="1" customWidth="1"/>
    <col min="785" max="1024" width="9.140625" style="76"/>
    <col min="1025" max="1025" width="52.5703125" style="76" customWidth="1"/>
    <col min="1026" max="1026" width="8" style="76" bestFit="1" customWidth="1"/>
    <col min="1027" max="1039" width="8.42578125" style="76" bestFit="1" customWidth="1"/>
    <col min="1040" max="1040" width="10.140625" style="76" bestFit="1" customWidth="1"/>
    <col min="1041" max="1280" width="9.140625" style="76"/>
    <col min="1281" max="1281" width="52.5703125" style="76" customWidth="1"/>
    <col min="1282" max="1282" width="8" style="76" bestFit="1" customWidth="1"/>
    <col min="1283" max="1295" width="8.42578125" style="76" bestFit="1" customWidth="1"/>
    <col min="1296" max="1296" width="10.140625" style="76" bestFit="1" customWidth="1"/>
    <col min="1297" max="1536" width="9.140625" style="76"/>
    <col min="1537" max="1537" width="52.5703125" style="76" customWidth="1"/>
    <col min="1538" max="1538" width="8" style="76" bestFit="1" customWidth="1"/>
    <col min="1539" max="1551" width="8.42578125" style="76" bestFit="1" customWidth="1"/>
    <col min="1552" max="1552" width="10.140625" style="76" bestFit="1" customWidth="1"/>
    <col min="1553" max="1792" width="9.140625" style="76"/>
    <col min="1793" max="1793" width="52.5703125" style="76" customWidth="1"/>
    <col min="1794" max="1794" width="8" style="76" bestFit="1" customWidth="1"/>
    <col min="1795" max="1807" width="8.42578125" style="76" bestFit="1" customWidth="1"/>
    <col min="1808" max="1808" width="10.140625" style="76" bestFit="1" customWidth="1"/>
    <col min="1809" max="2048" width="9.140625" style="76"/>
    <col min="2049" max="2049" width="52.5703125" style="76" customWidth="1"/>
    <col min="2050" max="2050" width="8" style="76" bestFit="1" customWidth="1"/>
    <col min="2051" max="2063" width="8.42578125" style="76" bestFit="1" customWidth="1"/>
    <col min="2064" max="2064" width="10.140625" style="76" bestFit="1" customWidth="1"/>
    <col min="2065" max="2304" width="9.140625" style="76"/>
    <col min="2305" max="2305" width="52.5703125" style="76" customWidth="1"/>
    <col min="2306" max="2306" width="8" style="76" bestFit="1" customWidth="1"/>
    <col min="2307" max="2319" width="8.42578125" style="76" bestFit="1" customWidth="1"/>
    <col min="2320" max="2320" width="10.140625" style="76" bestFit="1" customWidth="1"/>
    <col min="2321" max="2560" width="9.140625" style="76"/>
    <col min="2561" max="2561" width="52.5703125" style="76" customWidth="1"/>
    <col min="2562" max="2562" width="8" style="76" bestFit="1" customWidth="1"/>
    <col min="2563" max="2575" width="8.42578125" style="76" bestFit="1" customWidth="1"/>
    <col min="2576" max="2576" width="10.140625" style="76" bestFit="1" customWidth="1"/>
    <col min="2577" max="2816" width="9.140625" style="76"/>
    <col min="2817" max="2817" width="52.5703125" style="76" customWidth="1"/>
    <col min="2818" max="2818" width="8" style="76" bestFit="1" customWidth="1"/>
    <col min="2819" max="2831" width="8.42578125" style="76" bestFit="1" customWidth="1"/>
    <col min="2832" max="2832" width="10.140625" style="76" bestFit="1" customWidth="1"/>
    <col min="2833" max="3072" width="9.140625" style="76"/>
    <col min="3073" max="3073" width="52.5703125" style="76" customWidth="1"/>
    <col min="3074" max="3074" width="8" style="76" bestFit="1" customWidth="1"/>
    <col min="3075" max="3087" width="8.42578125" style="76" bestFit="1" customWidth="1"/>
    <col min="3088" max="3088" width="10.140625" style="76" bestFit="1" customWidth="1"/>
    <col min="3089" max="3328" width="9.140625" style="76"/>
    <col min="3329" max="3329" width="52.5703125" style="76" customWidth="1"/>
    <col min="3330" max="3330" width="8" style="76" bestFit="1" customWidth="1"/>
    <col min="3331" max="3343" width="8.42578125" style="76" bestFit="1" customWidth="1"/>
    <col min="3344" max="3344" width="10.140625" style="76" bestFit="1" customWidth="1"/>
    <col min="3345" max="3584" width="9.140625" style="76"/>
    <col min="3585" max="3585" width="52.5703125" style="76" customWidth="1"/>
    <col min="3586" max="3586" width="8" style="76" bestFit="1" customWidth="1"/>
    <col min="3587" max="3599" width="8.42578125" style="76" bestFit="1" customWidth="1"/>
    <col min="3600" max="3600" width="10.140625" style="76" bestFit="1" customWidth="1"/>
    <col min="3601" max="3840" width="9.140625" style="76"/>
    <col min="3841" max="3841" width="52.5703125" style="76" customWidth="1"/>
    <col min="3842" max="3842" width="8" style="76" bestFit="1" customWidth="1"/>
    <col min="3843" max="3855" width="8.42578125" style="76" bestFit="1" customWidth="1"/>
    <col min="3856" max="3856" width="10.140625" style="76" bestFit="1" customWidth="1"/>
    <col min="3857" max="4096" width="9.140625" style="76"/>
    <col min="4097" max="4097" width="52.5703125" style="76" customWidth="1"/>
    <col min="4098" max="4098" width="8" style="76" bestFit="1" customWidth="1"/>
    <col min="4099" max="4111" width="8.42578125" style="76" bestFit="1" customWidth="1"/>
    <col min="4112" max="4112" width="10.140625" style="76" bestFit="1" customWidth="1"/>
    <col min="4113" max="4352" width="9.140625" style="76"/>
    <col min="4353" max="4353" width="52.5703125" style="76" customWidth="1"/>
    <col min="4354" max="4354" width="8" style="76" bestFit="1" customWidth="1"/>
    <col min="4355" max="4367" width="8.42578125" style="76" bestFit="1" customWidth="1"/>
    <col min="4368" max="4368" width="10.140625" style="76" bestFit="1" customWidth="1"/>
    <col min="4369" max="4608" width="9.140625" style="76"/>
    <col min="4609" max="4609" width="52.5703125" style="76" customWidth="1"/>
    <col min="4610" max="4610" width="8" style="76" bestFit="1" customWidth="1"/>
    <col min="4611" max="4623" width="8.42578125" style="76" bestFit="1" customWidth="1"/>
    <col min="4624" max="4624" width="10.140625" style="76" bestFit="1" customWidth="1"/>
    <col min="4625" max="4864" width="9.140625" style="76"/>
    <col min="4865" max="4865" width="52.5703125" style="76" customWidth="1"/>
    <col min="4866" max="4866" width="8" style="76" bestFit="1" customWidth="1"/>
    <col min="4867" max="4879" width="8.42578125" style="76" bestFit="1" customWidth="1"/>
    <col min="4880" max="4880" width="10.140625" style="76" bestFit="1" customWidth="1"/>
    <col min="4881" max="5120" width="9.140625" style="76"/>
    <col min="5121" max="5121" width="52.5703125" style="76" customWidth="1"/>
    <col min="5122" max="5122" width="8" style="76" bestFit="1" customWidth="1"/>
    <col min="5123" max="5135" width="8.42578125" style="76" bestFit="1" customWidth="1"/>
    <col min="5136" max="5136" width="10.140625" style="76" bestFit="1" customWidth="1"/>
    <col min="5137" max="5376" width="9.140625" style="76"/>
    <col min="5377" max="5377" width="52.5703125" style="76" customWidth="1"/>
    <col min="5378" max="5378" width="8" style="76" bestFit="1" customWidth="1"/>
    <col min="5379" max="5391" width="8.42578125" style="76" bestFit="1" customWidth="1"/>
    <col min="5392" max="5392" width="10.140625" style="76" bestFit="1" customWidth="1"/>
    <col min="5393" max="5632" width="9.140625" style="76"/>
    <col min="5633" max="5633" width="52.5703125" style="76" customWidth="1"/>
    <col min="5634" max="5634" width="8" style="76" bestFit="1" customWidth="1"/>
    <col min="5635" max="5647" width="8.42578125" style="76" bestFit="1" customWidth="1"/>
    <col min="5648" max="5648" width="10.140625" style="76" bestFit="1" customWidth="1"/>
    <col min="5649" max="5888" width="9.140625" style="76"/>
    <col min="5889" max="5889" width="52.5703125" style="76" customWidth="1"/>
    <col min="5890" max="5890" width="8" style="76" bestFit="1" customWidth="1"/>
    <col min="5891" max="5903" width="8.42578125" style="76" bestFit="1" customWidth="1"/>
    <col min="5904" max="5904" width="10.140625" style="76" bestFit="1" customWidth="1"/>
    <col min="5905" max="6144" width="9.140625" style="76"/>
    <col min="6145" max="6145" width="52.5703125" style="76" customWidth="1"/>
    <col min="6146" max="6146" width="8" style="76" bestFit="1" customWidth="1"/>
    <col min="6147" max="6159" width="8.42578125" style="76" bestFit="1" customWidth="1"/>
    <col min="6160" max="6160" width="10.140625" style="76" bestFit="1" customWidth="1"/>
    <col min="6161" max="6400" width="9.140625" style="76"/>
    <col min="6401" max="6401" width="52.5703125" style="76" customWidth="1"/>
    <col min="6402" max="6402" width="8" style="76" bestFit="1" customWidth="1"/>
    <col min="6403" max="6415" width="8.42578125" style="76" bestFit="1" customWidth="1"/>
    <col min="6416" max="6416" width="10.140625" style="76" bestFit="1" customWidth="1"/>
    <col min="6417" max="6656" width="9.140625" style="76"/>
    <col min="6657" max="6657" width="52.5703125" style="76" customWidth="1"/>
    <col min="6658" max="6658" width="8" style="76" bestFit="1" customWidth="1"/>
    <col min="6659" max="6671" width="8.42578125" style="76" bestFit="1" customWidth="1"/>
    <col min="6672" max="6672" width="10.140625" style="76" bestFit="1" customWidth="1"/>
    <col min="6673" max="6912" width="9.140625" style="76"/>
    <col min="6913" max="6913" width="52.5703125" style="76" customWidth="1"/>
    <col min="6914" max="6914" width="8" style="76" bestFit="1" customWidth="1"/>
    <col min="6915" max="6927" width="8.42578125" style="76" bestFit="1" customWidth="1"/>
    <col min="6928" max="6928" width="10.140625" style="76" bestFit="1" customWidth="1"/>
    <col min="6929" max="7168" width="9.140625" style="76"/>
    <col min="7169" max="7169" width="52.5703125" style="76" customWidth="1"/>
    <col min="7170" max="7170" width="8" style="76" bestFit="1" customWidth="1"/>
    <col min="7171" max="7183" width="8.42578125" style="76" bestFit="1" customWidth="1"/>
    <col min="7184" max="7184" width="10.140625" style="76" bestFit="1" customWidth="1"/>
    <col min="7185" max="7424" width="9.140625" style="76"/>
    <col min="7425" max="7425" width="52.5703125" style="76" customWidth="1"/>
    <col min="7426" max="7426" width="8" style="76" bestFit="1" customWidth="1"/>
    <col min="7427" max="7439" width="8.42578125" style="76" bestFit="1" customWidth="1"/>
    <col min="7440" max="7440" width="10.140625" style="76" bestFit="1" customWidth="1"/>
    <col min="7441" max="7680" width="9.140625" style="76"/>
    <col min="7681" max="7681" width="52.5703125" style="76" customWidth="1"/>
    <col min="7682" max="7682" width="8" style="76" bestFit="1" customWidth="1"/>
    <col min="7683" max="7695" width="8.42578125" style="76" bestFit="1" customWidth="1"/>
    <col min="7696" max="7696" width="10.140625" style="76" bestFit="1" customWidth="1"/>
    <col min="7697" max="7936" width="9.140625" style="76"/>
    <col min="7937" max="7937" width="52.5703125" style="76" customWidth="1"/>
    <col min="7938" max="7938" width="8" style="76" bestFit="1" customWidth="1"/>
    <col min="7939" max="7951" width="8.42578125" style="76" bestFit="1" customWidth="1"/>
    <col min="7952" max="7952" width="10.140625" style="76" bestFit="1" customWidth="1"/>
    <col min="7953" max="8192" width="9.140625" style="76"/>
    <col min="8193" max="8193" width="52.5703125" style="76" customWidth="1"/>
    <col min="8194" max="8194" width="8" style="76" bestFit="1" customWidth="1"/>
    <col min="8195" max="8207" width="8.42578125" style="76" bestFit="1" customWidth="1"/>
    <col min="8208" max="8208" width="10.140625" style="76" bestFit="1" customWidth="1"/>
    <col min="8209" max="8448" width="9.140625" style="76"/>
    <col min="8449" max="8449" width="52.5703125" style="76" customWidth="1"/>
    <col min="8450" max="8450" width="8" style="76" bestFit="1" customWidth="1"/>
    <col min="8451" max="8463" width="8.42578125" style="76" bestFit="1" customWidth="1"/>
    <col min="8464" max="8464" width="10.140625" style="76" bestFit="1" customWidth="1"/>
    <col min="8465" max="8704" width="9.140625" style="76"/>
    <col min="8705" max="8705" width="52.5703125" style="76" customWidth="1"/>
    <col min="8706" max="8706" width="8" style="76" bestFit="1" customWidth="1"/>
    <col min="8707" max="8719" width="8.42578125" style="76" bestFit="1" customWidth="1"/>
    <col min="8720" max="8720" width="10.140625" style="76" bestFit="1" customWidth="1"/>
    <col min="8721" max="8960" width="9.140625" style="76"/>
    <col min="8961" max="8961" width="52.5703125" style="76" customWidth="1"/>
    <col min="8962" max="8962" width="8" style="76" bestFit="1" customWidth="1"/>
    <col min="8963" max="8975" width="8.42578125" style="76" bestFit="1" customWidth="1"/>
    <col min="8976" max="8976" width="10.140625" style="76" bestFit="1" customWidth="1"/>
    <col min="8977" max="9216" width="9.140625" style="76"/>
    <col min="9217" max="9217" width="52.5703125" style="76" customWidth="1"/>
    <col min="9218" max="9218" width="8" style="76" bestFit="1" customWidth="1"/>
    <col min="9219" max="9231" width="8.42578125" style="76" bestFit="1" customWidth="1"/>
    <col min="9232" max="9232" width="10.140625" style="76" bestFit="1" customWidth="1"/>
    <col min="9233" max="9472" width="9.140625" style="76"/>
    <col min="9473" max="9473" width="52.5703125" style="76" customWidth="1"/>
    <col min="9474" max="9474" width="8" style="76" bestFit="1" customWidth="1"/>
    <col min="9475" max="9487" width="8.42578125" style="76" bestFit="1" customWidth="1"/>
    <col min="9488" max="9488" width="10.140625" style="76" bestFit="1" customWidth="1"/>
    <col min="9489" max="9728" width="9.140625" style="76"/>
    <col min="9729" max="9729" width="52.5703125" style="76" customWidth="1"/>
    <col min="9730" max="9730" width="8" style="76" bestFit="1" customWidth="1"/>
    <col min="9731" max="9743" width="8.42578125" style="76" bestFit="1" customWidth="1"/>
    <col min="9744" max="9744" width="10.140625" style="76" bestFit="1" customWidth="1"/>
    <col min="9745" max="9984" width="9.140625" style="76"/>
    <col min="9985" max="9985" width="52.5703125" style="76" customWidth="1"/>
    <col min="9986" max="9986" width="8" style="76" bestFit="1" customWidth="1"/>
    <col min="9987" max="9999" width="8.42578125" style="76" bestFit="1" customWidth="1"/>
    <col min="10000" max="10000" width="10.140625" style="76" bestFit="1" customWidth="1"/>
    <col min="10001" max="10240" width="9.140625" style="76"/>
    <col min="10241" max="10241" width="52.5703125" style="76" customWidth="1"/>
    <col min="10242" max="10242" width="8" style="76" bestFit="1" customWidth="1"/>
    <col min="10243" max="10255" width="8.42578125" style="76" bestFit="1" customWidth="1"/>
    <col min="10256" max="10256" width="10.140625" style="76" bestFit="1" customWidth="1"/>
    <col min="10257" max="10496" width="9.140625" style="76"/>
    <col min="10497" max="10497" width="52.5703125" style="76" customWidth="1"/>
    <col min="10498" max="10498" width="8" style="76" bestFit="1" customWidth="1"/>
    <col min="10499" max="10511" width="8.42578125" style="76" bestFit="1" customWidth="1"/>
    <col min="10512" max="10512" width="10.140625" style="76" bestFit="1" customWidth="1"/>
    <col min="10513" max="10752" width="9.140625" style="76"/>
    <col min="10753" max="10753" width="52.5703125" style="76" customWidth="1"/>
    <col min="10754" max="10754" width="8" style="76" bestFit="1" customWidth="1"/>
    <col min="10755" max="10767" width="8.42578125" style="76" bestFit="1" customWidth="1"/>
    <col min="10768" max="10768" width="10.140625" style="76" bestFit="1" customWidth="1"/>
    <col min="10769" max="11008" width="9.140625" style="76"/>
    <col min="11009" max="11009" width="52.5703125" style="76" customWidth="1"/>
    <col min="11010" max="11010" width="8" style="76" bestFit="1" customWidth="1"/>
    <col min="11011" max="11023" width="8.42578125" style="76" bestFit="1" customWidth="1"/>
    <col min="11024" max="11024" width="10.140625" style="76" bestFit="1" customWidth="1"/>
    <col min="11025" max="11264" width="9.140625" style="76"/>
    <col min="11265" max="11265" width="52.5703125" style="76" customWidth="1"/>
    <col min="11266" max="11266" width="8" style="76" bestFit="1" customWidth="1"/>
    <col min="11267" max="11279" width="8.42578125" style="76" bestFit="1" customWidth="1"/>
    <col min="11280" max="11280" width="10.140625" style="76" bestFit="1" customWidth="1"/>
    <col min="11281" max="11520" width="9.140625" style="76"/>
    <col min="11521" max="11521" width="52.5703125" style="76" customWidth="1"/>
    <col min="11522" max="11522" width="8" style="76" bestFit="1" customWidth="1"/>
    <col min="11523" max="11535" width="8.42578125" style="76" bestFit="1" customWidth="1"/>
    <col min="11536" max="11536" width="10.140625" style="76" bestFit="1" customWidth="1"/>
    <col min="11537" max="11776" width="9.140625" style="76"/>
    <col min="11777" max="11777" width="52.5703125" style="76" customWidth="1"/>
    <col min="11778" max="11778" width="8" style="76" bestFit="1" customWidth="1"/>
    <col min="11779" max="11791" width="8.42578125" style="76" bestFit="1" customWidth="1"/>
    <col min="11792" max="11792" width="10.140625" style="76" bestFit="1" customWidth="1"/>
    <col min="11793" max="12032" width="9.140625" style="76"/>
    <col min="12033" max="12033" width="52.5703125" style="76" customWidth="1"/>
    <col min="12034" max="12034" width="8" style="76" bestFit="1" customWidth="1"/>
    <col min="12035" max="12047" width="8.42578125" style="76" bestFit="1" customWidth="1"/>
    <col min="12048" max="12048" width="10.140625" style="76" bestFit="1" customWidth="1"/>
    <col min="12049" max="12288" width="9.140625" style="76"/>
    <col min="12289" max="12289" width="52.5703125" style="76" customWidth="1"/>
    <col min="12290" max="12290" width="8" style="76" bestFit="1" customWidth="1"/>
    <col min="12291" max="12303" width="8.42578125" style="76" bestFit="1" customWidth="1"/>
    <col min="12304" max="12304" width="10.140625" style="76" bestFit="1" customWidth="1"/>
    <col min="12305" max="12544" width="9.140625" style="76"/>
    <col min="12545" max="12545" width="52.5703125" style="76" customWidth="1"/>
    <col min="12546" max="12546" width="8" style="76" bestFit="1" customWidth="1"/>
    <col min="12547" max="12559" width="8.42578125" style="76" bestFit="1" customWidth="1"/>
    <col min="12560" max="12560" width="10.140625" style="76" bestFit="1" customWidth="1"/>
    <col min="12561" max="12800" width="9.140625" style="76"/>
    <col min="12801" max="12801" width="52.5703125" style="76" customWidth="1"/>
    <col min="12802" max="12802" width="8" style="76" bestFit="1" customWidth="1"/>
    <col min="12803" max="12815" width="8.42578125" style="76" bestFit="1" customWidth="1"/>
    <col min="12816" max="12816" width="10.140625" style="76" bestFit="1" customWidth="1"/>
    <col min="12817" max="13056" width="9.140625" style="76"/>
    <col min="13057" max="13057" width="52.5703125" style="76" customWidth="1"/>
    <col min="13058" max="13058" width="8" style="76" bestFit="1" customWidth="1"/>
    <col min="13059" max="13071" width="8.42578125" style="76" bestFit="1" customWidth="1"/>
    <col min="13072" max="13072" width="10.140625" style="76" bestFit="1" customWidth="1"/>
    <col min="13073" max="13312" width="9.140625" style="76"/>
    <col min="13313" max="13313" width="52.5703125" style="76" customWidth="1"/>
    <col min="13314" max="13314" width="8" style="76" bestFit="1" customWidth="1"/>
    <col min="13315" max="13327" width="8.42578125" style="76" bestFit="1" customWidth="1"/>
    <col min="13328" max="13328" width="10.140625" style="76" bestFit="1" customWidth="1"/>
    <col min="13329" max="13568" width="9.140625" style="76"/>
    <col min="13569" max="13569" width="52.5703125" style="76" customWidth="1"/>
    <col min="13570" max="13570" width="8" style="76" bestFit="1" customWidth="1"/>
    <col min="13571" max="13583" width="8.42578125" style="76" bestFit="1" customWidth="1"/>
    <col min="13584" max="13584" width="10.140625" style="76" bestFit="1" customWidth="1"/>
    <col min="13585" max="13824" width="9.140625" style="76"/>
    <col min="13825" max="13825" width="52.5703125" style="76" customWidth="1"/>
    <col min="13826" max="13826" width="8" style="76" bestFit="1" customWidth="1"/>
    <col min="13827" max="13839" width="8.42578125" style="76" bestFit="1" customWidth="1"/>
    <col min="13840" max="13840" width="10.140625" style="76" bestFit="1" customWidth="1"/>
    <col min="13841" max="14080" width="9.140625" style="76"/>
    <col min="14081" max="14081" width="52.5703125" style="76" customWidth="1"/>
    <col min="14082" max="14082" width="8" style="76" bestFit="1" customWidth="1"/>
    <col min="14083" max="14095" width="8.42578125" style="76" bestFit="1" customWidth="1"/>
    <col min="14096" max="14096" width="10.140625" style="76" bestFit="1" customWidth="1"/>
    <col min="14097" max="14336" width="9.140625" style="76"/>
    <col min="14337" max="14337" width="52.5703125" style="76" customWidth="1"/>
    <col min="14338" max="14338" width="8" style="76" bestFit="1" customWidth="1"/>
    <col min="14339" max="14351" width="8.42578125" style="76" bestFit="1" customWidth="1"/>
    <col min="14352" max="14352" width="10.140625" style="76" bestFit="1" customWidth="1"/>
    <col min="14353" max="14592" width="9.140625" style="76"/>
    <col min="14593" max="14593" width="52.5703125" style="76" customWidth="1"/>
    <col min="14594" max="14594" width="8" style="76" bestFit="1" customWidth="1"/>
    <col min="14595" max="14607" width="8.42578125" style="76" bestFit="1" customWidth="1"/>
    <col min="14608" max="14608" width="10.140625" style="76" bestFit="1" customWidth="1"/>
    <col min="14609" max="14848" width="9.140625" style="76"/>
    <col min="14849" max="14849" width="52.5703125" style="76" customWidth="1"/>
    <col min="14850" max="14850" width="8" style="76" bestFit="1" customWidth="1"/>
    <col min="14851" max="14863" width="8.42578125" style="76" bestFit="1" customWidth="1"/>
    <col min="14864" max="14864" width="10.140625" style="76" bestFit="1" customWidth="1"/>
    <col min="14865" max="15104" width="9.140625" style="76"/>
    <col min="15105" max="15105" width="52.5703125" style="76" customWidth="1"/>
    <col min="15106" max="15106" width="8" style="76" bestFit="1" customWidth="1"/>
    <col min="15107" max="15119" width="8.42578125" style="76" bestFit="1" customWidth="1"/>
    <col min="15120" max="15120" width="10.140625" style="76" bestFit="1" customWidth="1"/>
    <col min="15121" max="15360" width="9.140625" style="76"/>
    <col min="15361" max="15361" width="52.5703125" style="76" customWidth="1"/>
    <col min="15362" max="15362" width="8" style="76" bestFit="1" customWidth="1"/>
    <col min="15363" max="15375" width="8.42578125" style="76" bestFit="1" customWidth="1"/>
    <col min="15376" max="15376" width="10.140625" style="76" bestFit="1" customWidth="1"/>
    <col min="15377" max="15616" width="9.140625" style="76"/>
    <col min="15617" max="15617" width="52.5703125" style="76" customWidth="1"/>
    <col min="15618" max="15618" width="8" style="76" bestFit="1" customWidth="1"/>
    <col min="15619" max="15631" width="8.42578125" style="76" bestFit="1" customWidth="1"/>
    <col min="15632" max="15632" width="10.140625" style="76" bestFit="1" customWidth="1"/>
    <col min="15633" max="15872" width="9.140625" style="76"/>
    <col min="15873" max="15873" width="52.5703125" style="76" customWidth="1"/>
    <col min="15874" max="15874" width="8" style="76" bestFit="1" customWidth="1"/>
    <col min="15875" max="15887" width="8.42578125" style="76" bestFit="1" customWidth="1"/>
    <col min="15888" max="15888" width="10.140625" style="76" bestFit="1" customWidth="1"/>
    <col min="15889" max="16128" width="9.140625" style="76"/>
    <col min="16129" max="16129" width="52.5703125" style="76" customWidth="1"/>
    <col min="16130" max="16130" width="8" style="76" bestFit="1" customWidth="1"/>
    <col min="16131" max="16143" width="8.42578125" style="76" bestFit="1" customWidth="1"/>
    <col min="16144" max="16144" width="10.140625" style="76" bestFit="1" customWidth="1"/>
    <col min="16145" max="16384" width="9.140625" style="76"/>
  </cols>
  <sheetData>
    <row r="1" spans="1:28" ht="9.9499999999999993" customHeight="1" x14ac:dyDescent="0.2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8"/>
      <c r="R1" s="18"/>
      <c r="S1" s="18"/>
      <c r="T1" s="18"/>
      <c r="U1" s="18"/>
      <c r="V1" s="18"/>
      <c r="W1" s="59"/>
      <c r="X1" s="59"/>
      <c r="Y1" s="59"/>
      <c r="Z1" s="59"/>
      <c r="AA1" s="59"/>
      <c r="AB1" s="59"/>
    </row>
    <row r="2" spans="1:28" ht="9.9499999999999993" customHeight="1" x14ac:dyDescent="0.2">
      <c r="A2" s="20"/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2" t="s">
        <v>16</v>
      </c>
      <c r="R2" s="22" t="s">
        <v>17</v>
      </c>
      <c r="S2" s="22" t="s">
        <v>18</v>
      </c>
      <c r="T2" s="22" t="s">
        <v>67</v>
      </c>
      <c r="U2" s="22" t="s">
        <v>111</v>
      </c>
      <c r="V2" s="22" t="s">
        <v>112</v>
      </c>
      <c r="W2" s="60" t="s">
        <v>113</v>
      </c>
      <c r="X2" s="60" t="s">
        <v>114</v>
      </c>
      <c r="Y2" s="60" t="s">
        <v>135</v>
      </c>
      <c r="Z2" s="60" t="s">
        <v>136</v>
      </c>
      <c r="AA2" s="60" t="s">
        <v>137</v>
      </c>
      <c r="AB2" s="60" t="s">
        <v>159</v>
      </c>
    </row>
    <row r="3" spans="1:28" ht="9.9499999999999993" customHeight="1" x14ac:dyDescent="0.2">
      <c r="A3" s="23"/>
      <c r="B3" s="24" t="s">
        <v>68</v>
      </c>
      <c r="C3" s="24" t="s">
        <v>68</v>
      </c>
      <c r="D3" s="24" t="s">
        <v>68</v>
      </c>
      <c r="E3" s="24" t="s">
        <v>68</v>
      </c>
      <c r="F3" s="24" t="s">
        <v>68</v>
      </c>
      <c r="G3" s="24" t="s">
        <v>68</v>
      </c>
      <c r="H3" s="24" t="s">
        <v>68</v>
      </c>
      <c r="I3" s="24" t="s">
        <v>68</v>
      </c>
      <c r="J3" s="24" t="s">
        <v>68</v>
      </c>
      <c r="K3" s="25" t="s">
        <v>68</v>
      </c>
      <c r="L3" s="25" t="s">
        <v>68</v>
      </c>
      <c r="M3" s="25" t="s">
        <v>68</v>
      </c>
      <c r="N3" s="25" t="s">
        <v>68</v>
      </c>
      <c r="O3" s="25" t="s">
        <v>68</v>
      </c>
      <c r="P3" s="25" t="s">
        <v>68</v>
      </c>
      <c r="Q3" s="25" t="s">
        <v>68</v>
      </c>
      <c r="R3" s="25" t="s">
        <v>68</v>
      </c>
      <c r="S3" s="25" t="s">
        <v>68</v>
      </c>
      <c r="T3" s="25" t="s">
        <v>68</v>
      </c>
      <c r="U3" s="25" t="s">
        <v>68</v>
      </c>
      <c r="V3" s="25" t="s">
        <v>68</v>
      </c>
      <c r="W3" s="25" t="s">
        <v>68</v>
      </c>
      <c r="X3" s="25" t="s">
        <v>68</v>
      </c>
      <c r="Y3" s="25" t="s">
        <v>68</v>
      </c>
      <c r="Z3" s="25" t="s">
        <v>68</v>
      </c>
      <c r="AA3" s="25" t="s">
        <v>68</v>
      </c>
      <c r="AB3" s="25" t="s">
        <v>68</v>
      </c>
    </row>
    <row r="4" spans="1:28" s="88" customFormat="1" ht="9.9499999999999993" customHeight="1" x14ac:dyDescent="0.2">
      <c r="A4" s="26" t="s">
        <v>69</v>
      </c>
      <c r="B4" s="27">
        <v>274.58156346699997</v>
      </c>
      <c r="C4" s="27">
        <v>375.63119542300001</v>
      </c>
      <c r="D4" s="27">
        <v>450.08181750699998</v>
      </c>
      <c r="E4" s="27">
        <v>572.2149227110001</v>
      </c>
      <c r="F4" s="27">
        <v>688.47436363099996</v>
      </c>
      <c r="G4" s="27">
        <v>776.27525594700012</v>
      </c>
      <c r="H4" s="27">
        <v>799.12373543884985</v>
      </c>
      <c r="I4" s="27">
        <v>928.28185500200016</v>
      </c>
      <c r="J4" s="27">
        <v>1018.1677982304516</v>
      </c>
      <c r="K4" s="27">
        <v>1075.746564924</v>
      </c>
      <c r="L4" s="27">
        <v>1143.137956001</v>
      </c>
      <c r="M4" s="27">
        <v>1265.2843789410001</v>
      </c>
      <c r="N4" s="27">
        <v>1481.1355071219998</v>
      </c>
      <c r="O4" s="27">
        <v>1651.2345790050001</v>
      </c>
      <c r="P4" s="27">
        <v>1850.1107074065199</v>
      </c>
      <c r="Q4" s="56">
        <v>2002.2632671668398</v>
      </c>
      <c r="R4" s="56">
        <v>2249.2341661089999</v>
      </c>
      <c r="S4" s="56">
        <f>S5+S6+S7+S8</f>
        <v>2546.0055096807987</v>
      </c>
      <c r="T4" s="56">
        <v>2720.3937553350002</v>
      </c>
      <c r="U4" s="56">
        <f>U5+U6+U7+U8</f>
        <v>2965.3385001325123</v>
      </c>
      <c r="V4" s="56">
        <f>V5+V6+V7+V8</f>
        <v>3181.3270867454439</v>
      </c>
      <c r="W4" s="56">
        <f>W5+W6+W7+W8</f>
        <v>3491.5926215990003</v>
      </c>
      <c r="X4" s="56">
        <v>4141.711877619</v>
      </c>
      <c r="Y4" s="56">
        <v>4350.0701885589997</v>
      </c>
      <c r="Z4" s="56">
        <v>5049.3600058141001</v>
      </c>
      <c r="AA4" s="56">
        <v>5823.1628213989998</v>
      </c>
      <c r="AB4" s="56">
        <f>'[1]2023.24 NGF.sum Outturn  '!$RV$7</f>
        <v>6096.0517811812661</v>
      </c>
    </row>
    <row r="5" spans="1:28" ht="9.9499999999999993" customHeight="1" x14ac:dyDescent="0.2">
      <c r="A5" s="28" t="s">
        <v>70</v>
      </c>
      <c r="B5" s="29">
        <v>41.695908439999997</v>
      </c>
      <c r="C5" s="29">
        <v>40.376763625999999</v>
      </c>
      <c r="D5" s="29">
        <v>39.7654979255</v>
      </c>
      <c r="E5" s="29">
        <v>35.655887215</v>
      </c>
      <c r="F5" s="29">
        <v>39.220514432999998</v>
      </c>
      <c r="G5" s="29">
        <v>43.524987043849997</v>
      </c>
      <c r="H5" s="29">
        <v>41.565418538250015</v>
      </c>
      <c r="I5" s="29">
        <v>47.865919717999979</v>
      </c>
      <c r="J5" s="29">
        <v>49.83160108138182</v>
      </c>
      <c r="K5" s="29">
        <v>35.704679480999999</v>
      </c>
      <c r="L5" s="29">
        <v>42.700465270000002</v>
      </c>
      <c r="M5" s="29">
        <v>16.288843179000001</v>
      </c>
      <c r="N5" s="29">
        <v>25.808874173</v>
      </c>
      <c r="O5" s="29">
        <v>21.897188696000001</v>
      </c>
      <c r="P5" s="29">
        <v>26.288099158000001</v>
      </c>
      <c r="Q5" s="57">
        <v>31.79484507015</v>
      </c>
      <c r="R5" s="57">
        <v>31.472279331999999</v>
      </c>
      <c r="S5" s="57">
        <v>38.232139160638731</v>
      </c>
      <c r="T5" s="57">
        <v>38.244219809999997</v>
      </c>
      <c r="U5" s="57">
        <v>55.092551428710898</v>
      </c>
      <c r="V5" s="57">
        <v>52.323468136999999</v>
      </c>
      <c r="W5" s="57">
        <v>42.562711465</v>
      </c>
      <c r="X5" s="57">
        <v>60.466413488000001</v>
      </c>
      <c r="Y5" s="57">
        <v>39.711118904000003</v>
      </c>
      <c r="Z5" s="57">
        <v>71.885323474299994</v>
      </c>
      <c r="AA5" s="57">
        <v>81.501855817999996</v>
      </c>
      <c r="AB5" s="57">
        <f>'[1]2023.24 NGF.sum Outturn  '!$RV$8</f>
        <v>76.284147375350003</v>
      </c>
    </row>
    <row r="6" spans="1:28" ht="9.9499999999999993" customHeight="1" x14ac:dyDescent="0.2">
      <c r="A6" s="28" t="s">
        <v>71</v>
      </c>
      <c r="B6" s="29"/>
      <c r="C6" s="29"/>
      <c r="D6" s="29"/>
      <c r="E6" s="29"/>
      <c r="F6" s="29"/>
      <c r="G6" s="29"/>
      <c r="H6" s="29">
        <v>0</v>
      </c>
      <c r="I6" s="29"/>
      <c r="J6" s="29"/>
      <c r="K6" s="29"/>
      <c r="L6" s="29"/>
      <c r="M6" s="29"/>
      <c r="N6" s="29"/>
      <c r="O6" s="29"/>
      <c r="P6" s="29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ht="9.9499999999999993" customHeight="1" x14ac:dyDescent="0.2">
      <c r="A7" s="28" t="s">
        <v>72</v>
      </c>
      <c r="B7" s="29">
        <v>218.51121082199998</v>
      </c>
      <c r="C7" s="29">
        <v>319.30341722499998</v>
      </c>
      <c r="D7" s="29">
        <v>392.84915460000002</v>
      </c>
      <c r="E7" s="29">
        <v>513.17986455000005</v>
      </c>
      <c r="F7" s="29">
        <v>624.78855889500005</v>
      </c>
      <c r="G7" s="29">
        <v>705.58131724400005</v>
      </c>
      <c r="H7" s="29">
        <v>728.10472670449985</v>
      </c>
      <c r="I7" s="29">
        <v>848.86340332500015</v>
      </c>
      <c r="J7" s="29">
        <v>931.91433891468012</v>
      </c>
      <c r="K7" s="29">
        <v>1011.0059571190001</v>
      </c>
      <c r="L7" s="29">
        <v>1064.16806787</v>
      </c>
      <c r="M7" s="29">
        <v>1211.2117183840001</v>
      </c>
      <c r="N7" s="29">
        <v>1410.3014750349998</v>
      </c>
      <c r="O7" s="29">
        <v>1586.7009524320001</v>
      </c>
      <c r="P7" s="29">
        <v>1783.7592014745198</v>
      </c>
      <c r="Q7" s="57">
        <v>1925.8299186106899</v>
      </c>
      <c r="R7" s="57">
        <v>2168.3832719229999</v>
      </c>
      <c r="S7" s="57">
        <v>2447.9612370680002</v>
      </c>
      <c r="T7" s="57">
        <v>2621.0336371940002</v>
      </c>
      <c r="U7" s="57">
        <v>2849.075637853512</v>
      </c>
      <c r="V7" s="57">
        <v>3065.7514434104442</v>
      </c>
      <c r="W7" s="57">
        <v>3386.7146428760002</v>
      </c>
      <c r="X7" s="57">
        <v>3996.6241015810001</v>
      </c>
      <c r="Y7" s="57">
        <v>4235.3123589549996</v>
      </c>
      <c r="Z7" s="57">
        <v>4882.4599309209998</v>
      </c>
      <c r="AA7" s="57">
        <v>5644.0102798440003</v>
      </c>
      <c r="AB7" s="57">
        <f>'[1]2023.24 NGF.sum Outturn  '!$RV$14</f>
        <v>5901.3783239383465</v>
      </c>
    </row>
    <row r="8" spans="1:28" ht="9.9499999999999993" customHeight="1" x14ac:dyDescent="0.2">
      <c r="A8" s="28" t="s">
        <v>73</v>
      </c>
      <c r="B8" s="29">
        <v>14.374444205</v>
      </c>
      <c r="C8" s="29">
        <v>15.951014572</v>
      </c>
      <c r="D8" s="29">
        <v>17.467164981499998</v>
      </c>
      <c r="E8" s="29">
        <v>23.379170945999999</v>
      </c>
      <c r="F8" s="29">
        <v>24.465290303000003</v>
      </c>
      <c r="G8" s="29">
        <v>27.168951659150004</v>
      </c>
      <c r="H8" s="29">
        <v>29.453590196099999</v>
      </c>
      <c r="I8" s="29">
        <v>31.552531959</v>
      </c>
      <c r="J8" s="29">
        <v>36.421858234389667</v>
      </c>
      <c r="K8" s="29">
        <v>29.035928324</v>
      </c>
      <c r="L8" s="29">
        <v>36.269422861000002</v>
      </c>
      <c r="M8" s="29">
        <v>37.783817378000002</v>
      </c>
      <c r="N8" s="29">
        <v>45.025157914000005</v>
      </c>
      <c r="O8" s="29">
        <v>42.636437876999999</v>
      </c>
      <c r="P8" s="29">
        <v>40.063406774000001</v>
      </c>
      <c r="Q8" s="57">
        <v>44.638503485999998</v>
      </c>
      <c r="R8" s="57">
        <v>49.378614853999999</v>
      </c>
      <c r="S8" s="57">
        <v>59.812133452159884</v>
      </c>
      <c r="T8" s="57">
        <v>61.115898330999997</v>
      </c>
      <c r="U8" s="57">
        <v>61.170310850289098</v>
      </c>
      <c r="V8" s="57">
        <v>63.252175198000003</v>
      </c>
      <c r="W8" s="57">
        <v>62.315267257999999</v>
      </c>
      <c r="X8" s="57">
        <v>84.621362550000001</v>
      </c>
      <c r="Y8" s="57">
        <v>75.046710700000006</v>
      </c>
      <c r="Z8" s="57">
        <v>95.014751418800003</v>
      </c>
      <c r="AA8" s="57">
        <v>97.657489737000006</v>
      </c>
      <c r="AB8" s="57">
        <f>'[1]2023.24 NGF.sum Outturn  '!$RV$17</f>
        <v>118.38930986757001</v>
      </c>
    </row>
    <row r="9" spans="1:28" s="88" customFormat="1" ht="9.9499999999999993" customHeight="1" x14ac:dyDescent="0.2">
      <c r="A9" s="26" t="s">
        <v>74</v>
      </c>
      <c r="B9" s="27">
        <v>250.32334010537724</v>
      </c>
      <c r="C9" s="27">
        <v>342.46522372779617</v>
      </c>
      <c r="D9" s="27">
        <v>389.00866862334681</v>
      </c>
      <c r="E9" s="27">
        <v>477.76548698336626</v>
      </c>
      <c r="F9" s="27">
        <v>567.793356475</v>
      </c>
      <c r="G9" s="27">
        <v>642.47467430200004</v>
      </c>
      <c r="H9" s="27">
        <v>736.60281362106991</v>
      </c>
      <c r="I9" s="27">
        <v>866.62453228499999</v>
      </c>
      <c r="J9" s="27">
        <v>932.14465217893871</v>
      </c>
      <c r="K9" s="27">
        <v>987.21933329899991</v>
      </c>
      <c r="L9" s="27">
        <v>1029.9825432640002</v>
      </c>
      <c r="M9" s="27">
        <v>1177.2748686730001</v>
      </c>
      <c r="N9" s="27">
        <v>1353.7395836850001</v>
      </c>
      <c r="O9" s="27">
        <v>1548.7444126910004</v>
      </c>
      <c r="P9" s="27">
        <v>1742.9669056840701</v>
      </c>
      <c r="Q9" s="56">
        <v>1911.6884465088399</v>
      </c>
      <c r="R9" s="56">
        <v>2044.8588923721231</v>
      </c>
      <c r="S9" s="56">
        <f>S10+S11+S12+S13+S14+S15+S16+S17</f>
        <v>2336.8363665062602</v>
      </c>
      <c r="T9" s="56">
        <v>2453.834513191488</v>
      </c>
      <c r="U9" s="56">
        <f>U10+U11+U12+U13+U14+U15+U16+U17</f>
        <v>2712.1776402566998</v>
      </c>
      <c r="V9" s="56">
        <f>V10+V11+V12+V13+V14+V15+V16+V17</f>
        <v>2952.1714499280001</v>
      </c>
      <c r="W9" s="56">
        <f>W10+W11+W12+W13+W14+W15+W16+W17</f>
        <v>3036.4759256337097</v>
      </c>
      <c r="X9" s="56">
        <v>3570.6490500179998</v>
      </c>
      <c r="Y9" s="56">
        <v>3780.210270905543</v>
      </c>
      <c r="Z9" s="56">
        <v>4340.6351211619494</v>
      </c>
      <c r="AA9" s="56">
        <v>4851.5495562056167</v>
      </c>
      <c r="AB9" s="56">
        <f>'[1]2023.24 NGF.sum Outturn  '!$RV$19</f>
        <v>5284.4169304255402</v>
      </c>
    </row>
    <row r="10" spans="1:28" ht="9.9499999999999993" customHeight="1" x14ac:dyDescent="0.2">
      <c r="A10" s="28" t="s">
        <v>75</v>
      </c>
      <c r="B10" s="29">
        <v>128.31229040398986</v>
      </c>
      <c r="C10" s="29">
        <v>166.54163117527355</v>
      </c>
      <c r="D10" s="29">
        <v>200.70867429988573</v>
      </c>
      <c r="E10" s="29">
        <v>242.60993289200439</v>
      </c>
      <c r="F10" s="29">
        <v>299.57182765745449</v>
      </c>
      <c r="G10" s="29">
        <v>344.15073182214314</v>
      </c>
      <c r="H10" s="29">
        <v>327.9704130188</v>
      </c>
      <c r="I10" s="29">
        <v>398.76740378149003</v>
      </c>
      <c r="J10" s="29">
        <v>478.50959418450623</v>
      </c>
      <c r="K10" s="29">
        <v>567.29645608725002</v>
      </c>
      <c r="L10" s="29">
        <v>619.82279793165003</v>
      </c>
      <c r="M10" s="29">
        <v>644.52716882200002</v>
      </c>
      <c r="N10" s="29">
        <v>709.44366269200009</v>
      </c>
      <c r="O10" s="29">
        <v>895.23120378400006</v>
      </c>
      <c r="P10" s="29">
        <v>931.09113354900001</v>
      </c>
      <c r="Q10" s="57">
        <v>1043.3335171731949</v>
      </c>
      <c r="R10" s="57">
        <v>1129.1619128469999</v>
      </c>
      <c r="S10" s="57">
        <v>1413.8216203760001</v>
      </c>
      <c r="T10" s="57">
        <v>1423.8339698832547</v>
      </c>
      <c r="U10" s="57">
        <v>1453.745970212</v>
      </c>
      <c r="V10" s="57">
        <v>1578.7661197478858</v>
      </c>
      <c r="W10" s="57">
        <v>2019.0967656974428</v>
      </c>
      <c r="X10" s="57">
        <v>2204.9724486059999</v>
      </c>
      <c r="Y10" s="57">
        <v>2582.2858389225426</v>
      </c>
      <c r="Z10" s="57">
        <v>2615.0640768220001</v>
      </c>
      <c r="AA10" s="57">
        <v>3240.1274460615605</v>
      </c>
      <c r="AB10" s="57">
        <f>'[1]2023.24 NGF.sum Outturn  '!$RV$20</f>
        <v>3314.4187887307548</v>
      </c>
    </row>
    <row r="11" spans="1:28" ht="9.9499999999999993" customHeight="1" x14ac:dyDescent="0.2">
      <c r="A11" s="28" t="s">
        <v>76</v>
      </c>
      <c r="B11" s="29">
        <v>91.222475648387345</v>
      </c>
      <c r="C11" s="29">
        <v>126.60344001752267</v>
      </c>
      <c r="D11" s="29">
        <v>133.20865358346106</v>
      </c>
      <c r="E11" s="29">
        <v>157.41504119436186</v>
      </c>
      <c r="F11" s="29">
        <v>191.18262609054557</v>
      </c>
      <c r="G11" s="29">
        <v>207.60780248085686</v>
      </c>
      <c r="H11" s="29">
        <v>328.87722414626995</v>
      </c>
      <c r="I11" s="29">
        <v>388.99300930851018</v>
      </c>
      <c r="J11" s="29">
        <v>396.07416895343249</v>
      </c>
      <c r="K11" s="29">
        <v>318.96893079975001</v>
      </c>
      <c r="L11" s="29">
        <v>238.54355208235</v>
      </c>
      <c r="M11" s="29">
        <v>289.65923041000002</v>
      </c>
      <c r="N11" s="29">
        <v>295.60297668499999</v>
      </c>
      <c r="O11" s="29">
        <v>381.37339449400002</v>
      </c>
      <c r="P11" s="29">
        <v>489.57003490906999</v>
      </c>
      <c r="Q11" s="57">
        <v>437.36730130664506</v>
      </c>
      <c r="R11" s="57">
        <v>494.16505766769222</v>
      </c>
      <c r="S11" s="57">
        <v>557.75721459826002</v>
      </c>
      <c r="T11" s="57">
        <v>514.04226932498455</v>
      </c>
      <c r="U11" s="57">
        <v>736.78800986564988</v>
      </c>
      <c r="V11" s="57">
        <v>887.78882445411409</v>
      </c>
      <c r="W11" s="57">
        <v>688.96386438554259</v>
      </c>
      <c r="X11" s="57">
        <v>374.38705258099998</v>
      </c>
      <c r="Y11" s="57">
        <v>343.12827739900001</v>
      </c>
      <c r="Z11" s="57">
        <v>468.88396172649999</v>
      </c>
      <c r="AA11" s="57">
        <v>540.55568921923998</v>
      </c>
      <c r="AB11" s="57">
        <f>'[1]2023.24 NGF.sum Outturn  '!$RV$24</f>
        <v>529.38585963935111</v>
      </c>
    </row>
    <row r="12" spans="1:28" ht="9.9499999999999993" customHeight="1" x14ac:dyDescent="0.2">
      <c r="A12" s="28" t="s">
        <v>77</v>
      </c>
      <c r="B12" s="29">
        <v>0.60071855900000004</v>
      </c>
      <c r="C12" s="29">
        <v>0.89064574400000007</v>
      </c>
      <c r="D12" s="29">
        <v>0.31704369799999998</v>
      </c>
      <c r="E12" s="29">
        <v>0.69825143700000003</v>
      </c>
      <c r="F12" s="29">
        <v>0.36657890600000004</v>
      </c>
      <c r="G12" s="29">
        <v>2.7164020000000001E-2</v>
      </c>
      <c r="H12" s="29">
        <v>5.9631315000000004E-2</v>
      </c>
      <c r="I12" s="29">
        <v>0</v>
      </c>
      <c r="J12" s="29">
        <v>1.089937554</v>
      </c>
      <c r="K12" s="29">
        <v>0.36884136499999998</v>
      </c>
      <c r="L12" s="29">
        <v>0.43636282599999998</v>
      </c>
      <c r="M12" s="29">
        <v>4.9934000000000003E-3</v>
      </c>
      <c r="N12" s="29">
        <v>0.47119988800000001</v>
      </c>
      <c r="O12" s="29">
        <v>9.5914338000000002E-2</v>
      </c>
      <c r="P12" s="29">
        <v>5.6490444129999995</v>
      </c>
      <c r="Q12" s="57">
        <v>6.1824734360000004</v>
      </c>
      <c r="R12" s="57">
        <v>3.1129326599999998</v>
      </c>
      <c r="S12" s="57">
        <v>5.927414271</v>
      </c>
      <c r="T12" s="57">
        <v>10.444874005999999</v>
      </c>
      <c r="U12" s="57">
        <v>8.6481492790499992</v>
      </c>
      <c r="V12" s="57">
        <v>8.622741199</v>
      </c>
      <c r="W12" s="57">
        <v>0</v>
      </c>
      <c r="X12" s="57">
        <v>0</v>
      </c>
      <c r="Y12" s="57"/>
      <c r="Z12" s="57">
        <v>0</v>
      </c>
      <c r="AA12" s="57">
        <v>0</v>
      </c>
      <c r="AB12" s="57"/>
    </row>
    <row r="13" spans="1:28" ht="9.9499999999999993" customHeight="1" x14ac:dyDescent="0.2">
      <c r="A13" s="28" t="s">
        <v>78</v>
      </c>
      <c r="B13" s="29">
        <v>1.8640000000000002E-3</v>
      </c>
      <c r="C13" s="29">
        <v>0</v>
      </c>
      <c r="D13" s="29">
        <v>0</v>
      </c>
      <c r="E13" s="29">
        <v>4.8329464000000003E-2</v>
      </c>
      <c r="F13" s="29">
        <v>0</v>
      </c>
      <c r="G13" s="29">
        <v>0</v>
      </c>
      <c r="H13" s="29">
        <v>0.48405540799999996</v>
      </c>
      <c r="I13" s="29">
        <v>7.3752228000000003E-2</v>
      </c>
      <c r="J13" s="29">
        <v>1.5827198000000001E-2</v>
      </c>
      <c r="K13" s="29">
        <v>0.35102465300000002</v>
      </c>
      <c r="L13" s="29">
        <v>6.2963730000000001E-3</v>
      </c>
      <c r="M13" s="29">
        <v>5.456227438</v>
      </c>
      <c r="N13" s="29">
        <v>5.4375492000000004E-2</v>
      </c>
      <c r="O13" s="29">
        <v>2.2967085999999998E-2</v>
      </c>
      <c r="P13" s="29">
        <v>0.120047419</v>
      </c>
      <c r="Q13" s="57">
        <v>3.5251004000000002E-2</v>
      </c>
      <c r="R13" s="57">
        <v>0.120728922441</v>
      </c>
      <c r="S13" s="57">
        <v>0.12983992599999999</v>
      </c>
      <c r="T13" s="57">
        <v>3.0076108000000001E-2</v>
      </c>
      <c r="U13" s="57">
        <v>8.6529999999999992E-3</v>
      </c>
      <c r="V13" s="57">
        <v>0</v>
      </c>
      <c r="W13" s="57">
        <v>0</v>
      </c>
      <c r="X13" s="57">
        <v>0.54992913099999996</v>
      </c>
      <c r="Y13" s="57">
        <v>2.4129127E-2</v>
      </c>
      <c r="Z13" s="57">
        <v>2.5335582999999998E-2</v>
      </c>
      <c r="AA13" s="57">
        <v>0</v>
      </c>
      <c r="AB13" s="57"/>
    </row>
    <row r="14" spans="1:28" ht="9.9499999999999993" customHeight="1" x14ac:dyDescent="0.2">
      <c r="A14" s="28" t="s">
        <v>79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-0.15482241899999999</v>
      </c>
      <c r="N14" s="29">
        <v>0</v>
      </c>
      <c r="O14" s="29">
        <v>0</v>
      </c>
      <c r="P14" s="29">
        <v>0</v>
      </c>
      <c r="Q14" s="57">
        <v>1.7760000000000001E-2</v>
      </c>
      <c r="R14" s="57"/>
      <c r="S14" s="57">
        <v>3.3599999999999998E-4</v>
      </c>
      <c r="T14" s="57">
        <v>8.9235430000000008E-3</v>
      </c>
      <c r="U14" s="57">
        <v>0</v>
      </c>
      <c r="V14" s="57">
        <v>0</v>
      </c>
      <c r="W14" s="57">
        <v>0.99039954757256121</v>
      </c>
      <c r="X14" s="57">
        <v>4.4390000000000002E-3</v>
      </c>
      <c r="Y14" s="57">
        <v>5.1000000000000004E-4</v>
      </c>
      <c r="Z14" s="57">
        <v>3.1234001000000001E-2</v>
      </c>
      <c r="AA14" s="57">
        <v>0</v>
      </c>
      <c r="AB14" s="57"/>
    </row>
    <row r="15" spans="1:28" ht="9.9499999999999993" customHeight="1" x14ac:dyDescent="0.2">
      <c r="A15" s="28" t="s">
        <v>26</v>
      </c>
      <c r="B15" s="29">
        <v>28.945011424</v>
      </c>
      <c r="C15" s="29">
        <v>48.005056486000001</v>
      </c>
      <c r="D15" s="29">
        <v>54.122047131999999</v>
      </c>
      <c r="E15" s="29">
        <v>75.449597485000012</v>
      </c>
      <c r="F15" s="29">
        <v>75.839794753999996</v>
      </c>
      <c r="G15" s="29">
        <v>90.201092709000008</v>
      </c>
      <c r="H15" s="29">
        <v>77.796003610999989</v>
      </c>
      <c r="I15" s="29">
        <v>77.180663531999969</v>
      </c>
      <c r="J15" s="29">
        <v>55.033788481999963</v>
      </c>
      <c r="K15" s="29">
        <v>96.719985870999992</v>
      </c>
      <c r="L15" s="29">
        <v>163.54470068700002</v>
      </c>
      <c r="M15" s="29">
        <v>228.65341661300002</v>
      </c>
      <c r="N15" s="29">
        <v>339.77098813700002</v>
      </c>
      <c r="O15" s="29">
        <v>261.72894814599999</v>
      </c>
      <c r="P15" s="29">
        <v>296.49494857499997</v>
      </c>
      <c r="Q15" s="57">
        <v>407.35917463300001</v>
      </c>
      <c r="R15" s="57">
        <v>401.82234002398997</v>
      </c>
      <c r="S15" s="57">
        <v>344.57900034099998</v>
      </c>
      <c r="T15" s="57">
        <v>393.23093983424889</v>
      </c>
      <c r="U15" s="57">
        <v>383.36599723299997</v>
      </c>
      <c r="V15" s="57">
        <v>325.60409516599998</v>
      </c>
      <c r="W15" s="57">
        <v>0</v>
      </c>
      <c r="X15" s="57">
        <v>596.38127940799995</v>
      </c>
      <c r="Y15" s="57">
        <v>671.74986266300004</v>
      </c>
      <c r="Z15" s="57">
        <v>961.41604795144963</v>
      </c>
      <c r="AA15" s="57">
        <v>605.41027392981596</v>
      </c>
      <c r="AB15" s="57">
        <f>'[1]2023.24 NGF.sum Outturn  '!$RV$28</f>
        <v>977.17661545448391</v>
      </c>
    </row>
    <row r="16" spans="1:28" ht="9.9499999999999993" customHeight="1" x14ac:dyDescent="0.2">
      <c r="A16" s="28" t="s">
        <v>80</v>
      </c>
      <c r="B16" s="29">
        <v>1.24098007</v>
      </c>
      <c r="C16" s="29">
        <v>0.42445030500000003</v>
      </c>
      <c r="D16" s="29">
        <v>0.65224990999999999</v>
      </c>
      <c r="E16" s="29">
        <v>1.544334511</v>
      </c>
      <c r="F16" s="29">
        <v>0.83252906700000007</v>
      </c>
      <c r="G16" s="29">
        <v>0.48788326999999998</v>
      </c>
      <c r="H16" s="29">
        <v>0.95110301500000005</v>
      </c>
      <c r="I16" s="29">
        <v>0.76858735999999983</v>
      </c>
      <c r="J16" s="29">
        <v>1.418284807</v>
      </c>
      <c r="K16" s="29">
        <v>2.1769754589999999</v>
      </c>
      <c r="L16" s="29">
        <v>2.7479044509999997</v>
      </c>
      <c r="M16" s="29">
        <v>5.2955328170000007</v>
      </c>
      <c r="N16" s="29">
        <v>6.09112499</v>
      </c>
      <c r="O16" s="29">
        <v>3.367087326</v>
      </c>
      <c r="P16" s="29">
        <v>4.9026819039999996</v>
      </c>
      <c r="Q16" s="57">
        <v>5.1658217889999998</v>
      </c>
      <c r="R16" s="57">
        <v>3.3051022159999999</v>
      </c>
      <c r="S16" s="57">
        <v>3.6305756329999999</v>
      </c>
      <c r="T16" s="57">
        <v>105.50873140500001</v>
      </c>
      <c r="U16" s="57">
        <v>118.29966876</v>
      </c>
      <c r="V16" s="57">
        <v>139.03303449500001</v>
      </c>
      <c r="W16" s="57">
        <v>213.09150567521803</v>
      </c>
      <c r="X16" s="57">
        <v>290.09874492500001</v>
      </c>
      <c r="Y16" s="57">
        <v>164.47449388800001</v>
      </c>
      <c r="Z16" s="57">
        <v>189.84065603399998</v>
      </c>
      <c r="AA16" s="57">
        <v>426.88427569599997</v>
      </c>
      <c r="AB16" s="57">
        <f>'[1]2023.24 NGF.sum Outturn  '!$RV$31</f>
        <v>439.14445916126112</v>
      </c>
    </row>
    <row r="17" spans="1:30" ht="9.9499999999999993" customHeight="1" x14ac:dyDescent="0.2">
      <c r="A17" s="28" t="s">
        <v>81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0.46438310700000002</v>
      </c>
      <c r="I17" s="29">
        <v>0.84111607500000007</v>
      </c>
      <c r="J17" s="29">
        <v>3.0510000000000003E-3</v>
      </c>
      <c r="K17" s="29">
        <v>1.3371190639999999</v>
      </c>
      <c r="L17" s="29">
        <v>4.880928913</v>
      </c>
      <c r="M17" s="29">
        <v>3.8331215919999999</v>
      </c>
      <c r="N17" s="29">
        <v>2.3052558009999999</v>
      </c>
      <c r="O17" s="29">
        <v>6.9248975170000007</v>
      </c>
      <c r="P17" s="29">
        <v>15.139014915000001</v>
      </c>
      <c r="Q17" s="57">
        <v>12.227147167</v>
      </c>
      <c r="R17" s="57">
        <v>13.170818035</v>
      </c>
      <c r="S17" s="57">
        <v>10.990365361</v>
      </c>
      <c r="T17" s="57">
        <v>6.7436526299999997</v>
      </c>
      <c r="U17" s="57">
        <v>11.321191906999999</v>
      </c>
      <c r="V17" s="57">
        <v>12.356634866</v>
      </c>
      <c r="W17" s="57">
        <v>114.33339032793413</v>
      </c>
      <c r="X17" s="57">
        <v>104.255156367</v>
      </c>
      <c r="Y17" s="57">
        <v>18.547158906000597</v>
      </c>
      <c r="Z17" s="57">
        <v>105.430378628</v>
      </c>
      <c r="AA17" s="57">
        <v>38.629011919</v>
      </c>
      <c r="AB17" s="57">
        <f>'[1]2023.24 NGF.sum Outturn  '!$RV$34</f>
        <v>24.291207439689764</v>
      </c>
      <c r="AC17" s="89"/>
      <c r="AD17" s="89"/>
    </row>
    <row r="18" spans="1:30" s="88" customFormat="1" ht="9.9499999999999993" customHeight="1" x14ac:dyDescent="0.2">
      <c r="A18" s="30" t="s">
        <v>82</v>
      </c>
      <c r="B18" s="27">
        <v>24.858941920622726</v>
      </c>
      <c r="C18" s="27">
        <v>34.056617439203833</v>
      </c>
      <c r="D18" s="27">
        <v>61.390192581653174</v>
      </c>
      <c r="E18" s="27">
        <v>95.147687164633837</v>
      </c>
      <c r="F18" s="27">
        <v>121.04758606199997</v>
      </c>
      <c r="G18" s="27">
        <v>133.82774566500007</v>
      </c>
      <c r="H18" s="27">
        <v>62.580553132779933</v>
      </c>
      <c r="I18" s="27">
        <v>61.65732271700017</v>
      </c>
      <c r="J18" s="27">
        <v>87.11308360551287</v>
      </c>
      <c r="K18" s="27">
        <v>88.896072990000121</v>
      </c>
      <c r="L18" s="27">
        <v>113.59177556299979</v>
      </c>
      <c r="M18" s="27">
        <v>88.014503667999989</v>
      </c>
      <c r="N18" s="27">
        <v>127.86712332499974</v>
      </c>
      <c r="O18" s="27">
        <v>102.58608065199968</v>
      </c>
      <c r="P18" s="27">
        <v>112.79284613545001</v>
      </c>
      <c r="Q18" s="56">
        <v>96.757294093999903</v>
      </c>
      <c r="R18" s="56">
        <v>207.48820639687682</v>
      </c>
      <c r="S18" s="56">
        <f>S4-S9+S12</f>
        <v>215.09655744553848</v>
      </c>
      <c r="T18" s="56">
        <v>277.00411614951219</v>
      </c>
      <c r="U18" s="56">
        <v>261.80900915486211</v>
      </c>
      <c r="V18" s="56">
        <v>237.7783780164448</v>
      </c>
      <c r="W18" s="56">
        <f>W4-W9+W12</f>
        <v>455.11669596529055</v>
      </c>
      <c r="X18" s="56">
        <v>571.06282760100021</v>
      </c>
      <c r="Y18" s="56">
        <v>569.85991765345671</v>
      </c>
      <c r="Z18" s="56">
        <v>708.72488465215065</v>
      </c>
      <c r="AA18" s="56">
        <v>971.61326519338309</v>
      </c>
      <c r="AB18" s="56">
        <f>'[1]2023.24 NGF.sum Outturn  '!$RV$38</f>
        <v>811.63485075572589</v>
      </c>
    </row>
    <row r="19" spans="1:30" s="88" customFormat="1" ht="9.9499999999999993" customHeight="1" x14ac:dyDescent="0.2">
      <c r="A19" s="30" t="s">
        <v>83</v>
      </c>
      <c r="B19" s="27">
        <v>24.258223361622726</v>
      </c>
      <c r="C19" s="27">
        <v>33.165971695203837</v>
      </c>
      <c r="D19" s="27">
        <v>61.073148883653175</v>
      </c>
      <c r="E19" s="27">
        <v>94.449435727633841</v>
      </c>
      <c r="F19" s="27">
        <v>120.68100715599996</v>
      </c>
      <c r="G19" s="27">
        <v>133.80058164500008</v>
      </c>
      <c r="H19" s="27">
        <v>62.520921817779936</v>
      </c>
      <c r="I19" s="27">
        <v>61.65732271700017</v>
      </c>
      <c r="J19" s="27">
        <v>86.023146051512867</v>
      </c>
      <c r="K19" s="27">
        <v>88.527231625000127</v>
      </c>
      <c r="L19" s="27">
        <v>113.15541273699978</v>
      </c>
      <c r="M19" s="27">
        <v>88.009510267999985</v>
      </c>
      <c r="N19" s="27">
        <v>127.39592343699974</v>
      </c>
      <c r="O19" s="27">
        <v>102.49016631399968</v>
      </c>
      <c r="P19" s="27">
        <v>107.14380172244999</v>
      </c>
      <c r="Q19" s="56">
        <v>90.574820657999908</v>
      </c>
      <c r="R19" s="56">
        <v>204.37527373687681</v>
      </c>
      <c r="S19" s="56">
        <f>S4-S9</f>
        <v>209.16914317453848</v>
      </c>
      <c r="T19" s="56">
        <v>266.55924214351217</v>
      </c>
      <c r="U19" s="56">
        <v>253.16085987581212</v>
      </c>
      <c r="V19" s="56">
        <v>229.15563681744479</v>
      </c>
      <c r="W19" s="56">
        <f>W4-W9</f>
        <v>455.11669596529055</v>
      </c>
      <c r="X19" s="56">
        <v>571.06282760100021</v>
      </c>
      <c r="Y19" s="56">
        <v>569.85991765345671</v>
      </c>
      <c r="Z19" s="56">
        <v>708.72488465215065</v>
      </c>
      <c r="AA19" s="56">
        <v>971.61326519338309</v>
      </c>
      <c r="AB19" s="56">
        <f>'[1]2023.24 NGF.sum Outturn  '!$RV$37</f>
        <v>811.63485075572589</v>
      </c>
    </row>
    <row r="20" spans="1:30" s="88" customFormat="1" ht="9.9499999999999993" customHeight="1" x14ac:dyDescent="0.2">
      <c r="A20" s="31" t="s">
        <v>84</v>
      </c>
      <c r="B20" s="27"/>
      <c r="C20" s="27"/>
      <c r="D20" s="27"/>
      <c r="E20" s="27"/>
      <c r="F20" s="27"/>
      <c r="G20" s="27"/>
      <c r="H20" s="27">
        <v>0</v>
      </c>
      <c r="I20" s="27"/>
      <c r="J20" s="27"/>
      <c r="K20" s="27"/>
      <c r="L20" s="27"/>
      <c r="M20" s="27"/>
      <c r="N20" s="27"/>
      <c r="O20" s="27"/>
      <c r="P20" s="27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</row>
    <row r="21" spans="1:30" s="88" customFormat="1" ht="9.9499999999999993" customHeight="1" x14ac:dyDescent="0.2">
      <c r="A21" s="26" t="s">
        <v>85</v>
      </c>
      <c r="B21" s="27">
        <v>19.987118381622807</v>
      </c>
      <c r="C21" s="27">
        <v>56.300079906403745</v>
      </c>
      <c r="D21" s="27">
        <v>60.533675798653221</v>
      </c>
      <c r="E21" s="27">
        <v>87.994350633633729</v>
      </c>
      <c r="F21" s="27">
        <v>125.37723971700001</v>
      </c>
      <c r="G21" s="27">
        <v>118.07608173999999</v>
      </c>
      <c r="H21" s="27">
        <v>47.29024215167999</v>
      </c>
      <c r="I21" s="27">
        <v>46.166722438000001</v>
      </c>
      <c r="J21" s="27">
        <v>44.566714159999982</v>
      </c>
      <c r="K21" s="27">
        <v>63.974558796000004</v>
      </c>
      <c r="L21" s="27">
        <v>88.431457817999998</v>
      </c>
      <c r="M21" s="27">
        <v>61.207462173999993</v>
      </c>
      <c r="N21" s="27">
        <v>74.595607141000002</v>
      </c>
      <c r="O21" s="27">
        <v>129.21285217100001</v>
      </c>
      <c r="P21" s="27">
        <v>106.96070340499999</v>
      </c>
      <c r="Q21" s="56">
        <v>126.33803383367</v>
      </c>
      <c r="R21" s="56">
        <v>150.43911456264001</v>
      </c>
      <c r="S21" s="56">
        <f>S22+S23+S24+S25</f>
        <v>161.621068955</v>
      </c>
      <c r="T21" s="56">
        <v>165.12974147281099</v>
      </c>
      <c r="U21" s="56">
        <f>U22+U23+U24+U25</f>
        <v>133.47972653500003</v>
      </c>
      <c r="V21" s="56">
        <f>V22+V23+V24+V25</f>
        <v>166.07263924</v>
      </c>
      <c r="W21" s="56">
        <f>W22+W23+W24+W25</f>
        <v>424.82441928878961</v>
      </c>
      <c r="X21" s="56">
        <v>490.11395324168001</v>
      </c>
      <c r="Y21" s="56">
        <v>505.45686451799997</v>
      </c>
      <c r="Z21" s="56">
        <v>677.72683567299998</v>
      </c>
      <c r="AA21" s="56">
        <v>682.95125179003333</v>
      </c>
      <c r="AB21" s="56">
        <f>'[1]2023.24 NGF.sum Outturn  '!$RV$40</f>
        <v>647.39175445807871</v>
      </c>
    </row>
    <row r="22" spans="1:30" ht="9.9499999999999993" customHeight="1" x14ac:dyDescent="0.2">
      <c r="A22" s="28" t="s">
        <v>86</v>
      </c>
      <c r="B22" s="29">
        <v>20.200457193622807</v>
      </c>
      <c r="C22" s="29">
        <v>56.176945633403747</v>
      </c>
      <c r="D22" s="29">
        <v>60.349959216653225</v>
      </c>
      <c r="E22" s="29">
        <v>87.649112823633729</v>
      </c>
      <c r="F22" s="29">
        <v>124.381453011</v>
      </c>
      <c r="G22" s="29">
        <v>117.821500112</v>
      </c>
      <c r="H22" s="29">
        <v>45.595765806679992</v>
      </c>
      <c r="I22" s="29">
        <v>45.515999348999998</v>
      </c>
      <c r="J22" s="29">
        <v>41.504421852999982</v>
      </c>
      <c r="K22" s="29">
        <v>60.909705250999998</v>
      </c>
      <c r="L22" s="29">
        <v>81.515950975999999</v>
      </c>
      <c r="M22" s="29">
        <v>58.416344539999997</v>
      </c>
      <c r="N22" s="29">
        <v>74.170329899000009</v>
      </c>
      <c r="O22" s="29">
        <v>128.2679728</v>
      </c>
      <c r="P22" s="29">
        <v>106.192421618</v>
      </c>
      <c r="Q22" s="57">
        <v>124.59285169566999</v>
      </c>
      <c r="R22" s="57">
        <v>148.58376799064001</v>
      </c>
      <c r="S22" s="57">
        <v>160.845828549</v>
      </c>
      <c r="T22" s="57">
        <v>164.72139446881098</v>
      </c>
      <c r="U22" s="57">
        <v>133.32971292100001</v>
      </c>
      <c r="V22" s="57">
        <v>166.05927923199999</v>
      </c>
      <c r="W22" s="57">
        <v>424.82441928878961</v>
      </c>
      <c r="X22" s="57">
        <v>490.11395324168001</v>
      </c>
      <c r="Y22" s="57">
        <v>505.45686451799997</v>
      </c>
      <c r="Z22" s="57">
        <v>677.72683567299998</v>
      </c>
      <c r="AA22" s="57">
        <v>682.95125179003333</v>
      </c>
      <c r="AB22" s="57">
        <f>'[1]2023.24 NGF.sum Outturn  '!$RV$40</f>
        <v>647.39175445807871</v>
      </c>
    </row>
    <row r="23" spans="1:30" ht="9.9499999999999993" customHeight="1" x14ac:dyDescent="0.2">
      <c r="A23" s="28" t="s">
        <v>87</v>
      </c>
      <c r="B23" s="29">
        <v>-0.41019701199999997</v>
      </c>
      <c r="C23" s="29">
        <v>-1.0470527E-2</v>
      </c>
      <c r="D23" s="29">
        <v>3.6160881999999998E-2</v>
      </c>
      <c r="E23" s="29">
        <v>0.17608130999999999</v>
      </c>
      <c r="F23" s="29">
        <v>0.24937796599999998</v>
      </c>
      <c r="G23" s="29">
        <v>0.20281462</v>
      </c>
      <c r="H23" s="29">
        <v>0.76391045599999985</v>
      </c>
      <c r="I23" s="29">
        <v>0.50186946200000004</v>
      </c>
      <c r="J23" s="29">
        <v>2.7426966610000001</v>
      </c>
      <c r="K23" s="29">
        <v>1.1981055679999999</v>
      </c>
      <c r="L23" s="29">
        <v>3.4686472030000002</v>
      </c>
      <c r="M23" s="29">
        <v>0.95740988700000007</v>
      </c>
      <c r="N23" s="29">
        <v>0.18304529899999999</v>
      </c>
      <c r="O23" s="29">
        <v>0.65202474500000007</v>
      </c>
      <c r="P23" s="29">
        <v>9.5790437999999992E-2</v>
      </c>
      <c r="Q23" s="57">
        <v>0.30460900000000002</v>
      </c>
      <c r="R23" s="57">
        <v>0.268975087</v>
      </c>
      <c r="S23" s="57">
        <v>2.4524832E-2</v>
      </c>
      <c r="T23" s="57">
        <v>2.5520040000000001E-3</v>
      </c>
      <c r="U23" s="57">
        <v>3.7207730000000001E-2</v>
      </c>
      <c r="V23" s="57">
        <v>2.9000079999999999E-3</v>
      </c>
      <c r="W23" s="57">
        <v>0</v>
      </c>
      <c r="X23" s="57">
        <v>0</v>
      </c>
      <c r="Y23" s="57"/>
      <c r="Z23" s="57">
        <v>0</v>
      </c>
      <c r="AA23" s="57">
        <v>0</v>
      </c>
      <c r="AB23" s="57"/>
    </row>
    <row r="24" spans="1:30" ht="9.9499999999999993" customHeight="1" x14ac:dyDescent="0.2">
      <c r="A24" s="28" t="s">
        <v>88</v>
      </c>
      <c r="B24" s="29"/>
      <c r="C24" s="29"/>
      <c r="D24" s="29"/>
      <c r="E24" s="29"/>
      <c r="F24" s="29"/>
      <c r="G24" s="29"/>
      <c r="H24" s="29">
        <v>0</v>
      </c>
      <c r="I24" s="29"/>
      <c r="J24" s="29"/>
      <c r="K24" s="29"/>
      <c r="L24" s="29"/>
      <c r="M24" s="29"/>
      <c r="N24" s="29"/>
      <c r="O24" s="29"/>
      <c r="P24" s="29">
        <v>0</v>
      </c>
      <c r="Q24" s="57"/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/>
      <c r="Z24" s="57">
        <v>0</v>
      </c>
      <c r="AA24" s="57">
        <v>0</v>
      </c>
      <c r="AB24" s="57"/>
    </row>
    <row r="25" spans="1:30" ht="9.9499999999999993" customHeight="1" x14ac:dyDescent="0.2">
      <c r="A25" s="28" t="s">
        <v>89</v>
      </c>
      <c r="B25" s="29">
        <v>0.19685820000000001</v>
      </c>
      <c r="C25" s="29">
        <v>0.13360480000000002</v>
      </c>
      <c r="D25" s="29">
        <v>0.14755570000000001</v>
      </c>
      <c r="E25" s="29">
        <v>0.16915649999999999</v>
      </c>
      <c r="F25" s="29">
        <v>0.74640874000000001</v>
      </c>
      <c r="G25" s="29">
        <v>5.1767007999999996E-2</v>
      </c>
      <c r="H25" s="29">
        <v>0.93056588900000003</v>
      </c>
      <c r="I25" s="29">
        <v>0.14885362700000002</v>
      </c>
      <c r="J25" s="29">
        <v>0.31959564600000007</v>
      </c>
      <c r="K25" s="29">
        <v>1.8667479769999999</v>
      </c>
      <c r="L25" s="29">
        <v>3.4468596389999999</v>
      </c>
      <c r="M25" s="29">
        <v>1.8337077469999998</v>
      </c>
      <c r="N25" s="29">
        <v>0.24223194300000001</v>
      </c>
      <c r="O25" s="29">
        <v>0.29285462600000001</v>
      </c>
      <c r="P25" s="29">
        <v>0.67249134899999996</v>
      </c>
      <c r="Q25" s="57">
        <v>1.440573138</v>
      </c>
      <c r="R25" s="57">
        <v>1.5863714849999999</v>
      </c>
      <c r="S25" s="57">
        <v>0.750715574</v>
      </c>
      <c r="T25" s="57">
        <v>0.40579500000000002</v>
      </c>
      <c r="U25" s="57">
        <v>0.112805884</v>
      </c>
      <c r="V25" s="57">
        <v>1.0460000000000001E-2</v>
      </c>
      <c r="W25" s="57">
        <v>0</v>
      </c>
      <c r="X25" s="57">
        <v>0</v>
      </c>
      <c r="Y25" s="57"/>
      <c r="Z25" s="57"/>
      <c r="AA25" s="57"/>
      <c r="AB25" s="57"/>
    </row>
    <row r="26" spans="1:30" ht="9.9499999999999993" customHeight="1" x14ac:dyDescent="0.2">
      <c r="A26" s="30" t="s">
        <v>90</v>
      </c>
      <c r="B26" s="29">
        <v>4.2711049799999188</v>
      </c>
      <c r="C26" s="29">
        <v>-23.134108211199909</v>
      </c>
      <c r="D26" s="29">
        <v>0.53947308499995472</v>
      </c>
      <c r="E26" s="29">
        <v>6.4550850940001112</v>
      </c>
      <c r="F26" s="29">
        <v>-4.6962325610000448</v>
      </c>
      <c r="G26" s="29">
        <v>15.724499905000087</v>
      </c>
      <c r="H26" s="29">
        <v>15.230679666099945</v>
      </c>
      <c r="I26" s="29">
        <v>15.490600279000169</v>
      </c>
      <c r="J26" s="29">
        <v>41.456431891512885</v>
      </c>
      <c r="K26" s="29">
        <v>24.552672829000123</v>
      </c>
      <c r="L26" s="29">
        <v>24.72395491899978</v>
      </c>
      <c r="M26" s="29">
        <v>26.802048093999993</v>
      </c>
      <c r="N26" s="29">
        <v>52.800316295999735</v>
      </c>
      <c r="O26" s="29">
        <v>-26.722685857000329</v>
      </c>
      <c r="P26" s="29">
        <v>0.18309831745000077</v>
      </c>
      <c r="Q26" s="57">
        <v>-35.763213175670089</v>
      </c>
      <c r="R26" s="57">
        <v>53.936159174236792</v>
      </c>
      <c r="S26" s="57">
        <f>S19-S21</f>
        <v>47.548074219538478</v>
      </c>
      <c r="T26" s="57">
        <v>101.42950067070117</v>
      </c>
      <c r="U26" s="57">
        <v>119.67156545581213</v>
      </c>
      <c r="V26" s="57">
        <v>63.082997577444786</v>
      </c>
      <c r="W26" s="57">
        <f>W18-W21</f>
        <v>30.292276676500933</v>
      </c>
      <c r="X26" s="57">
        <v>80.9488743593202</v>
      </c>
      <c r="Y26" s="57">
        <v>64.40305313545673</v>
      </c>
      <c r="Z26" s="57">
        <v>30.998048979150667</v>
      </c>
      <c r="AA26" s="57">
        <v>288.66201340334976</v>
      </c>
      <c r="AB26" s="57">
        <f>'[1]2023.24 NGF.sum Outturn  '!$RV$47</f>
        <v>164.24309629764718</v>
      </c>
    </row>
    <row r="27" spans="1:30" ht="9.9499999999999993" customHeight="1" x14ac:dyDescent="0.2">
      <c r="A27" s="32" t="s">
        <v>91</v>
      </c>
      <c r="B27" s="29"/>
      <c r="C27" s="29"/>
      <c r="D27" s="29"/>
      <c r="E27" s="29"/>
      <c r="F27" s="29"/>
      <c r="G27" s="29"/>
      <c r="H27" s="29">
        <v>0</v>
      </c>
      <c r="I27" s="29"/>
      <c r="J27" s="29"/>
      <c r="K27" s="29"/>
      <c r="L27" s="29"/>
      <c r="M27" s="29"/>
      <c r="N27" s="29"/>
      <c r="O27" s="29"/>
      <c r="P27" s="29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</row>
    <row r="28" spans="1:30" ht="9.9499999999999993" customHeight="1" x14ac:dyDescent="0.2">
      <c r="A28" s="26" t="s">
        <v>92</v>
      </c>
      <c r="B28" s="29">
        <v>12.974034995</v>
      </c>
      <c r="C28" s="29">
        <v>14.743337293</v>
      </c>
      <c r="D28" s="29">
        <v>12.327123337000002</v>
      </c>
      <c r="E28" s="29">
        <v>7.519798347</v>
      </c>
      <c r="F28" s="29">
        <v>1.0802595399999999</v>
      </c>
      <c r="G28" s="29">
        <v>1.224633474</v>
      </c>
      <c r="H28" s="29">
        <v>52.574213640000004</v>
      </c>
      <c r="I28" s="29">
        <v>8.9176748369999963</v>
      </c>
      <c r="J28" s="29">
        <v>4.845631832999997</v>
      </c>
      <c r="K28" s="29">
        <v>35.634378368</v>
      </c>
      <c r="L28" s="29">
        <v>18.94512293036993</v>
      </c>
      <c r="M28" s="29">
        <v>-55.174362043369925</v>
      </c>
      <c r="N28" s="29">
        <v>124.29896972399999</v>
      </c>
      <c r="O28" s="29">
        <v>-18.728340249000002</v>
      </c>
      <c r="P28" s="29">
        <v>-6.0034551144399995</v>
      </c>
      <c r="Q28" s="57">
        <v>-13.641124463120001</v>
      </c>
      <c r="R28" s="57">
        <v>51.343735604479996</v>
      </c>
      <c r="S28" s="57">
        <f>S29+S30</f>
        <v>21.047077202550003</v>
      </c>
      <c r="T28" s="57">
        <f>T29+T30</f>
        <v>41.241310150129998</v>
      </c>
      <c r="U28" s="57">
        <f>U29+U30</f>
        <v>6.4151254719300006</v>
      </c>
      <c r="V28" s="57">
        <f>V29+V30</f>
        <v>39.935308221534434</v>
      </c>
      <c r="W28" s="57">
        <f>W29+W30</f>
        <v>-19.007647792</v>
      </c>
      <c r="X28" s="57">
        <v>68.759878190999999</v>
      </c>
      <c r="Y28" s="57">
        <v>67.929670697999995</v>
      </c>
      <c r="Z28" s="57">
        <v>-12.124407229950108</v>
      </c>
      <c r="AA28" s="57">
        <v>95.843227575550003</v>
      </c>
      <c r="AB28" s="57">
        <f>'[1]2023.24 NGF.sum Outturn  '!$RV$49</f>
        <v>-155.36105233623292</v>
      </c>
    </row>
    <row r="29" spans="1:30" ht="9.9499999999999993" customHeight="1" x14ac:dyDescent="0.2">
      <c r="A29" s="28" t="s">
        <v>93</v>
      </c>
      <c r="B29" s="29">
        <v>12.974034995</v>
      </c>
      <c r="C29" s="29">
        <v>14.743337293</v>
      </c>
      <c r="D29" s="29">
        <v>12.327123337000002</v>
      </c>
      <c r="E29" s="29">
        <v>7.519798347</v>
      </c>
      <c r="F29" s="29">
        <v>1.0802595399999999</v>
      </c>
      <c r="G29" s="29">
        <v>1.224633474</v>
      </c>
      <c r="H29" s="29">
        <v>52.574213640000004</v>
      </c>
      <c r="I29" s="29">
        <v>8.9176748369999963</v>
      </c>
      <c r="J29" s="29">
        <v>4.845631832999997</v>
      </c>
      <c r="K29" s="29">
        <v>35.634378368</v>
      </c>
      <c r="L29" s="29">
        <v>18.94512293036993</v>
      </c>
      <c r="M29" s="29">
        <v>-55.174362043369925</v>
      </c>
      <c r="N29" s="29">
        <v>124.29896972399999</v>
      </c>
      <c r="O29" s="29">
        <v>-18.728340249000002</v>
      </c>
      <c r="P29" s="29">
        <v>-6.0034551144399995</v>
      </c>
      <c r="Q29" s="57">
        <v>-13.641124463120001</v>
      </c>
      <c r="R29" s="57">
        <v>51.343735604479996</v>
      </c>
      <c r="S29" s="57">
        <v>21.047077202550003</v>
      </c>
      <c r="T29" s="57">
        <v>41.241310150129998</v>
      </c>
      <c r="U29" s="57">
        <v>6.4151254719300006</v>
      </c>
      <c r="V29" s="57">
        <v>39.935308221534434</v>
      </c>
      <c r="W29" s="57">
        <v>-19.007647792</v>
      </c>
      <c r="X29" s="57">
        <v>68.759878190999999</v>
      </c>
      <c r="Y29" s="57">
        <v>67.929670697999995</v>
      </c>
      <c r="Z29" s="57">
        <v>-12.124407229950108</v>
      </c>
      <c r="AA29" s="57">
        <v>95.843227575550003</v>
      </c>
      <c r="AB29" s="57">
        <f>'[1]2023.24 NGF.sum Outturn  '!$RV$50</f>
        <v>-155.36105233623292</v>
      </c>
    </row>
    <row r="30" spans="1:30" ht="9.9499999999999993" customHeight="1" x14ac:dyDescent="0.2">
      <c r="A30" s="28" t="s">
        <v>94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</row>
    <row r="31" spans="1:30" ht="9.9499999999999993" customHeight="1" x14ac:dyDescent="0.2">
      <c r="A31" s="28" t="s">
        <v>95</v>
      </c>
      <c r="B31" s="29"/>
      <c r="C31" s="29"/>
      <c r="D31" s="29"/>
      <c r="E31" s="29"/>
      <c r="F31" s="29"/>
      <c r="G31" s="29"/>
      <c r="H31" s="29">
        <v>0</v>
      </c>
      <c r="I31" s="29"/>
      <c r="J31" s="29"/>
      <c r="K31" s="29"/>
      <c r="L31" s="29"/>
      <c r="M31" s="29"/>
      <c r="N31" s="29"/>
      <c r="O31" s="29"/>
      <c r="P31" s="29"/>
      <c r="Q31" s="57">
        <v>0</v>
      </c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30" ht="9.9499999999999993" customHeight="1" x14ac:dyDescent="0.2">
      <c r="A32" s="26" t="s">
        <v>96</v>
      </c>
      <c r="B32" s="29">
        <v>4.1953411889999996</v>
      </c>
      <c r="C32" s="29">
        <v>41.619913730000007</v>
      </c>
      <c r="D32" s="29">
        <v>15.45537867</v>
      </c>
      <c r="E32" s="29">
        <v>-0.39114137399999999</v>
      </c>
      <c r="F32" s="29">
        <v>-2.5199235789999999</v>
      </c>
      <c r="G32" s="29">
        <v>8.1927393300000002</v>
      </c>
      <c r="H32" s="29">
        <v>25.403382862000008</v>
      </c>
      <c r="I32" s="29">
        <v>0.51428063400000024</v>
      </c>
      <c r="J32" s="29">
        <v>1.5834263009999987</v>
      </c>
      <c r="K32" s="29">
        <v>-15.849940063000002</v>
      </c>
      <c r="L32" s="29">
        <v>-3.0839370330000002</v>
      </c>
      <c r="M32" s="29">
        <v>-3.8639779939999999</v>
      </c>
      <c r="N32" s="29">
        <v>47.051776403999995</v>
      </c>
      <c r="O32" s="29">
        <v>-0.95182753500000006</v>
      </c>
      <c r="P32" s="29">
        <v>1.84019988662</v>
      </c>
      <c r="Q32" s="57">
        <v>-3.174182212302</v>
      </c>
      <c r="R32" s="57">
        <v>37.64387629694</v>
      </c>
      <c r="S32" s="57">
        <f>S33+S34</f>
        <v>-43.924182632899999</v>
      </c>
      <c r="T32" s="57">
        <v>13.533938714827</v>
      </c>
      <c r="U32" s="57">
        <f>U33+U34</f>
        <v>53.610979817</v>
      </c>
      <c r="V32" s="57">
        <f>V33+V34</f>
        <v>67.242332716999996</v>
      </c>
      <c r="W32" s="57">
        <f>W33+W34</f>
        <v>46.759230873</v>
      </c>
      <c r="X32" s="57">
        <v>-3.818596136</v>
      </c>
      <c r="Y32" s="57">
        <v>18.318532894000001</v>
      </c>
      <c r="Z32" s="57">
        <v>0.75005626775000378</v>
      </c>
      <c r="AA32" s="57">
        <v>-192.81878582779996</v>
      </c>
      <c r="AB32" s="57">
        <f>'[1]2023.24 NGF.sum Outturn  '!$RV$54</f>
        <v>-319.60414863388002</v>
      </c>
    </row>
    <row r="33" spans="1:33" ht="9.9499999999999993" customHeight="1" x14ac:dyDescent="0.2">
      <c r="A33" s="28" t="s">
        <v>93</v>
      </c>
      <c r="B33" s="29">
        <v>4.1953411889999996</v>
      </c>
      <c r="C33" s="29">
        <v>0.67201372999999998</v>
      </c>
      <c r="D33" s="29">
        <v>7.9861121099999997</v>
      </c>
      <c r="E33" s="29">
        <v>-0.39114137399999999</v>
      </c>
      <c r="F33" s="29">
        <v>-2.5199235789999999</v>
      </c>
      <c r="G33" s="29">
        <v>5.1022818900000004</v>
      </c>
      <c r="H33" s="29">
        <v>25.403382862000008</v>
      </c>
      <c r="I33" s="29">
        <v>0.51428063400000024</v>
      </c>
      <c r="J33" s="29">
        <v>1.5834263009999987</v>
      </c>
      <c r="K33" s="29">
        <v>-6.2689197620000003</v>
      </c>
      <c r="L33" s="29">
        <v>-3.0839370330000002</v>
      </c>
      <c r="M33" s="29">
        <v>-3.8639779939999999</v>
      </c>
      <c r="N33" s="29">
        <v>47.051776403999995</v>
      </c>
      <c r="O33" s="29">
        <v>-0.95182753500000006</v>
      </c>
      <c r="P33" s="29">
        <v>1.84019988662</v>
      </c>
      <c r="Q33" s="57">
        <v>-3.174182212302</v>
      </c>
      <c r="R33" s="57">
        <v>37.64387629694</v>
      </c>
      <c r="S33" s="57">
        <v>-43.924182632899999</v>
      </c>
      <c r="T33" s="57">
        <v>13.533938714827</v>
      </c>
      <c r="U33" s="57">
        <v>53.610979817</v>
      </c>
      <c r="V33" s="57">
        <v>67.242332716999996</v>
      </c>
      <c r="W33" s="57">
        <v>46.759230873</v>
      </c>
      <c r="X33" s="57">
        <v>-3.818596136</v>
      </c>
      <c r="Y33" s="57">
        <v>18.318532894000001</v>
      </c>
      <c r="Z33" s="57">
        <v>0.75005626775000378</v>
      </c>
      <c r="AA33" s="57">
        <v>-192.81878582779996</v>
      </c>
      <c r="AB33" s="57">
        <f>'[1]2023.24 NGF.sum Outturn  '!$RV$55</f>
        <v>-319.60414863388002</v>
      </c>
    </row>
    <row r="34" spans="1:33" ht="9.9499999999999993" customHeight="1" x14ac:dyDescent="0.2">
      <c r="A34" s="28" t="s">
        <v>94</v>
      </c>
      <c r="B34" s="29">
        <v>0</v>
      </c>
      <c r="C34" s="29">
        <v>40.947900000000004</v>
      </c>
      <c r="D34" s="29">
        <v>7.4692665600000003</v>
      </c>
      <c r="E34" s="29">
        <v>0</v>
      </c>
      <c r="F34" s="29">
        <v>0</v>
      </c>
      <c r="G34" s="29">
        <v>3.0904574400000002</v>
      </c>
      <c r="H34" s="29">
        <v>0</v>
      </c>
      <c r="I34" s="29">
        <v>0</v>
      </c>
      <c r="J34" s="29">
        <v>0</v>
      </c>
      <c r="K34" s="29">
        <v>-9.5810203010000006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57">
        <v>0</v>
      </c>
      <c r="R34" s="57"/>
      <c r="S34" s="57"/>
      <c r="T34" s="57">
        <v>0</v>
      </c>
      <c r="U34" s="57">
        <v>0</v>
      </c>
      <c r="V34" s="57"/>
      <c r="W34" s="57"/>
      <c r="X34" s="57"/>
      <c r="Y34" s="57"/>
      <c r="Z34" s="57"/>
      <c r="AA34" s="57"/>
      <c r="AB34" s="57"/>
    </row>
    <row r="35" spans="1:33" ht="9.9499999999999993" customHeight="1" x14ac:dyDescent="0.2">
      <c r="A35" s="33" t="s">
        <v>97</v>
      </c>
      <c r="B35" s="34">
        <v>-4.5075888260000818</v>
      </c>
      <c r="C35" s="34">
        <v>3.7424682258000956</v>
      </c>
      <c r="D35" s="34">
        <v>3.6677284179999532</v>
      </c>
      <c r="E35" s="34">
        <v>-1.4558546269998889</v>
      </c>
      <c r="F35" s="34">
        <v>-8.2964156800000453</v>
      </c>
      <c r="G35" s="34">
        <v>22.692605761000088</v>
      </c>
      <c r="H35" s="34">
        <v>-11.94015111190005</v>
      </c>
      <c r="I35" s="34">
        <v>7.0872060760001734</v>
      </c>
      <c r="J35" s="34">
        <v>38.194226359512882</v>
      </c>
      <c r="K35" s="34">
        <v>-26.931645601999879</v>
      </c>
      <c r="L35" s="34">
        <v>2.69489495562985</v>
      </c>
      <c r="M35" s="34">
        <v>78.112432143369929</v>
      </c>
      <c r="N35" s="34">
        <v>-24.446877024000258</v>
      </c>
      <c r="O35" s="34">
        <v>-8.9461731430003262</v>
      </c>
      <c r="P35" s="34">
        <v>-8.02675331851</v>
      </c>
      <c r="Q35" s="58">
        <v>-25.296270924852088</v>
      </c>
      <c r="R35" s="58">
        <v>40.236299866696797</v>
      </c>
      <c r="S35" s="58">
        <f>S26-S28+S32</f>
        <v>-17.423185615911525</v>
      </c>
      <c r="T35" s="58">
        <v>73.722129235398171</v>
      </c>
      <c r="U35" s="58">
        <f>U26-U29+U32</f>
        <v>166.86741980088215</v>
      </c>
      <c r="V35" s="58">
        <f>V26-V29+V32</f>
        <v>90.390022072910341</v>
      </c>
      <c r="W35" s="58">
        <f>W26-W29+W32</f>
        <v>96.05915534150094</v>
      </c>
      <c r="X35" s="58">
        <v>8.3704000323202017</v>
      </c>
      <c r="Y35" s="58">
        <v>14.791915331456735</v>
      </c>
      <c r="Z35" s="58">
        <v>-2.2779323000000001E-2</v>
      </c>
      <c r="AA35" s="58">
        <v>0</v>
      </c>
      <c r="AB35" s="58">
        <f>'[1]2023.24 NGF.sum Outturn  '!$RV$58</f>
        <v>0</v>
      </c>
    </row>
    <row r="36" spans="1:33" ht="11.25" x14ac:dyDescent="0.2">
      <c r="A36" s="35"/>
      <c r="B36" s="29"/>
      <c r="C36" s="29"/>
      <c r="D36" s="29"/>
      <c r="E36" s="29"/>
      <c r="F36" s="29"/>
      <c r="G36" s="29"/>
      <c r="H36" s="29">
        <v>0</v>
      </c>
      <c r="I36" s="16"/>
      <c r="J36" s="16"/>
      <c r="K36" s="16"/>
      <c r="L36" s="16"/>
      <c r="M36" s="16"/>
      <c r="N36" s="16"/>
      <c r="O36" s="17"/>
      <c r="P36" s="17"/>
      <c r="Q36" s="36"/>
      <c r="R36" s="36"/>
      <c r="S36" s="36"/>
      <c r="T36" s="36"/>
      <c r="U36" s="36"/>
      <c r="V36" s="36"/>
      <c r="W36" s="61"/>
      <c r="X36" s="61"/>
      <c r="Y36" s="61"/>
      <c r="Z36" s="61"/>
      <c r="AA36" s="61"/>
      <c r="AB36" s="61"/>
    </row>
    <row r="37" spans="1:33" ht="15" x14ac:dyDescent="0.25">
      <c r="A37" s="37"/>
      <c r="B37" s="16"/>
      <c r="C37" s="16"/>
      <c r="D37" s="16"/>
      <c r="E37" s="16"/>
      <c r="F37" s="16"/>
      <c r="G37" s="16"/>
      <c r="H37" s="16"/>
      <c r="I37" s="16"/>
      <c r="J37" s="16"/>
      <c r="K37" s="38"/>
      <c r="L37" s="38"/>
      <c r="M37" s="38"/>
      <c r="N37" s="38"/>
      <c r="O37" s="38"/>
      <c r="P37" s="38"/>
      <c r="Q37" s="38"/>
      <c r="R37" s="38"/>
      <c r="S37" s="38"/>
      <c r="T37" s="52"/>
      <c r="U37" s="52"/>
      <c r="V37" s="52"/>
      <c r="W37" s="62"/>
      <c r="X37" s="62"/>
      <c r="Y37" s="62"/>
      <c r="Z37" s="62"/>
      <c r="AA37" s="62"/>
      <c r="AB37" s="62"/>
    </row>
    <row r="38" spans="1:33" ht="11.25" x14ac:dyDescent="0.2">
      <c r="A38" s="3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33" ht="9.9499999999999993" customHeight="1" x14ac:dyDescent="0.2">
      <c r="A39" s="39"/>
      <c r="B39" s="40" t="s">
        <v>1</v>
      </c>
      <c r="C39" s="40" t="s">
        <v>2</v>
      </c>
      <c r="D39" s="40" t="s">
        <v>3</v>
      </c>
      <c r="E39" s="40" t="s">
        <v>4</v>
      </c>
      <c r="F39" s="40" t="s">
        <v>5</v>
      </c>
      <c r="G39" s="40" t="s">
        <v>6</v>
      </c>
      <c r="H39" s="40" t="s">
        <v>7</v>
      </c>
      <c r="I39" s="40" t="s">
        <v>8</v>
      </c>
      <c r="J39" s="40" t="s">
        <v>9</v>
      </c>
      <c r="K39" s="40" t="s">
        <v>10</v>
      </c>
      <c r="L39" s="40" t="s">
        <v>11</v>
      </c>
      <c r="M39" s="40" t="s">
        <v>12</v>
      </c>
      <c r="N39" s="40" t="s">
        <v>13</v>
      </c>
      <c r="O39" s="40" t="s">
        <v>14</v>
      </c>
      <c r="P39" s="40" t="s">
        <v>15</v>
      </c>
      <c r="Q39" s="22" t="s">
        <v>16</v>
      </c>
      <c r="R39" s="22" t="s">
        <v>17</v>
      </c>
      <c r="S39" s="22" t="str">
        <f>S2</f>
        <v>2014/15</v>
      </c>
      <c r="T39" s="22" t="s">
        <v>98</v>
      </c>
      <c r="U39" s="22" t="s">
        <v>111</v>
      </c>
      <c r="V39" s="22" t="s">
        <v>112</v>
      </c>
      <c r="W39" s="60" t="s">
        <v>113</v>
      </c>
      <c r="X39" s="60" t="s">
        <v>114</v>
      </c>
      <c r="Y39" s="60" t="s">
        <v>135</v>
      </c>
      <c r="Z39" s="60" t="s">
        <v>136</v>
      </c>
      <c r="AA39" s="60" t="s">
        <v>137</v>
      </c>
      <c r="AB39" s="60" t="s">
        <v>159</v>
      </c>
    </row>
    <row r="40" spans="1:33" ht="9.9499999999999993" customHeight="1" x14ac:dyDescent="0.2">
      <c r="A40" s="41"/>
      <c r="B40" s="42" t="s">
        <v>68</v>
      </c>
      <c r="C40" s="42" t="s">
        <v>68</v>
      </c>
      <c r="D40" s="42" t="s">
        <v>68</v>
      </c>
      <c r="E40" s="42" t="s">
        <v>68</v>
      </c>
      <c r="F40" s="42" t="s">
        <v>68</v>
      </c>
      <c r="G40" s="42" t="s">
        <v>68</v>
      </c>
      <c r="H40" s="42" t="s">
        <v>68</v>
      </c>
      <c r="I40" s="42" t="s">
        <v>68</v>
      </c>
      <c r="J40" s="42" t="s">
        <v>68</v>
      </c>
      <c r="K40" s="25" t="s">
        <v>68</v>
      </c>
      <c r="L40" s="25" t="s">
        <v>68</v>
      </c>
      <c r="M40" s="25" t="s">
        <v>68</v>
      </c>
      <c r="N40" s="25" t="s">
        <v>68</v>
      </c>
      <c r="O40" s="25" t="s">
        <v>68</v>
      </c>
      <c r="P40" s="25" t="s">
        <v>68</v>
      </c>
      <c r="Q40" s="25" t="s">
        <v>68</v>
      </c>
      <c r="R40" s="25" t="s">
        <v>68</v>
      </c>
      <c r="S40" s="25" t="s">
        <v>68</v>
      </c>
      <c r="T40" s="25" t="s">
        <v>68</v>
      </c>
      <c r="U40" s="25" t="s">
        <v>68</v>
      </c>
      <c r="V40" s="25" t="s">
        <v>68</v>
      </c>
      <c r="W40" s="25" t="s">
        <v>68</v>
      </c>
      <c r="X40" s="25" t="s">
        <v>68</v>
      </c>
      <c r="Y40" s="25" t="s">
        <v>68</v>
      </c>
      <c r="Z40" s="25" t="s">
        <v>68</v>
      </c>
      <c r="AA40" s="25" t="s">
        <v>68</v>
      </c>
      <c r="AB40" s="25" t="s">
        <v>68</v>
      </c>
    </row>
    <row r="41" spans="1:33" s="90" customFormat="1" ht="9.9499999999999993" customHeight="1" x14ac:dyDescent="0.2">
      <c r="A41" s="53" t="s">
        <v>99</v>
      </c>
      <c r="B41" s="54">
        <v>270.31045848700001</v>
      </c>
      <c r="C41" s="54">
        <v>398.76530363419994</v>
      </c>
      <c r="D41" s="54">
        <v>449.54003892199995</v>
      </c>
      <c r="E41" s="54">
        <v>565.75941661700006</v>
      </c>
      <c r="F41" s="54">
        <v>693.24203690800005</v>
      </c>
      <c r="G41" s="54">
        <v>760.75938537799993</v>
      </c>
      <c r="H41" s="54">
        <v>783.89205577275015</v>
      </c>
      <c r="I41" s="54">
        <v>912.79328872299982</v>
      </c>
      <c r="J41" s="54">
        <v>976.71136633893866</v>
      </c>
      <c r="K41" s="54">
        <v>1051.1938920949999</v>
      </c>
      <c r="L41" s="54">
        <v>1118.4140010820001</v>
      </c>
      <c r="M41" s="54">
        <v>1232.9728164329999</v>
      </c>
      <c r="N41" s="54">
        <v>1428.3351908259999</v>
      </c>
      <c r="O41" s="54">
        <v>1677.9572648620001</v>
      </c>
      <c r="P41" s="54">
        <v>1849.9276090890698</v>
      </c>
      <c r="Q41" s="55">
        <v>2038.0559291925101</v>
      </c>
      <c r="R41" s="55">
        <v>2195.2980069347632</v>
      </c>
      <c r="S41" s="55">
        <v>2498.4574354612596</v>
      </c>
      <c r="T41" s="55">
        <v>2623.8537306718808</v>
      </c>
      <c r="U41" s="55">
        <v>2845.6592108477003</v>
      </c>
      <c r="V41" s="55">
        <v>3118.2440891679998</v>
      </c>
      <c r="W41" s="63">
        <f>W42+W46+W49+W55+W56+W59+W63+W64+W71</f>
        <v>3461.3003449225002</v>
      </c>
      <c r="X41" s="63">
        <v>4072.793378247</v>
      </c>
      <c r="Y41" s="63">
        <v>4421.5264768195429</v>
      </c>
      <c r="Z41" s="63">
        <v>5018.3619568349495</v>
      </c>
      <c r="AA41" s="63">
        <v>5791.3653999897342</v>
      </c>
      <c r="AB41" s="63"/>
    </row>
    <row r="42" spans="1:33" s="90" customFormat="1" ht="9.9499999999999993" customHeight="1" x14ac:dyDescent="0.2">
      <c r="A42" s="66" t="s">
        <v>100</v>
      </c>
      <c r="B42" s="67">
        <v>90.703605567000011</v>
      </c>
      <c r="C42" s="67">
        <v>104.8406181007</v>
      </c>
      <c r="D42" s="67">
        <v>108.12078316200001</v>
      </c>
      <c r="E42" s="67">
        <v>126.2084722315</v>
      </c>
      <c r="F42" s="67">
        <v>168.84081480478727</v>
      </c>
      <c r="G42" s="67">
        <v>199.793242644</v>
      </c>
      <c r="H42" s="67">
        <v>216.10612483031244</v>
      </c>
      <c r="I42" s="67">
        <v>221.47534152399999</v>
      </c>
      <c r="J42" s="67">
        <v>246.30654962843676</v>
      </c>
      <c r="K42" s="67">
        <v>213.036165641</v>
      </c>
      <c r="L42" s="67">
        <v>223.95180152400002</v>
      </c>
      <c r="M42" s="67">
        <v>270.44350276300003</v>
      </c>
      <c r="N42" s="67">
        <v>336.77742731199999</v>
      </c>
      <c r="O42" s="67">
        <v>302.28475197600005</v>
      </c>
      <c r="P42" s="67">
        <v>320.74686715821002</v>
      </c>
      <c r="Q42" s="55">
        <v>428.84385242390005</v>
      </c>
      <c r="R42" s="55">
        <v>366.81411557632316</v>
      </c>
      <c r="S42" s="55">
        <v>477.1279827628</v>
      </c>
      <c r="T42" s="55">
        <v>595.05933719680002</v>
      </c>
      <c r="U42" s="55">
        <v>653.22037850300001</v>
      </c>
      <c r="V42" s="55">
        <v>790.33165020700005</v>
      </c>
      <c r="W42" s="63">
        <v>799.109525136</v>
      </c>
      <c r="X42" s="63">
        <v>1096.9886476205211</v>
      </c>
      <c r="Y42" s="63">
        <v>1190.9183451659112</v>
      </c>
      <c r="Z42" s="63">
        <v>1216.5059767410332</v>
      </c>
      <c r="AA42" s="63">
        <v>1403.8904892029989</v>
      </c>
      <c r="AB42" s="63"/>
      <c r="AE42" s="91"/>
      <c r="AF42" s="92"/>
    </row>
    <row r="43" spans="1:33" ht="9.9499999999999993" customHeight="1" x14ac:dyDescent="0.2">
      <c r="A43" s="19" t="s">
        <v>122</v>
      </c>
      <c r="B43" s="45" t="s">
        <v>101</v>
      </c>
      <c r="C43" s="45" t="s">
        <v>101</v>
      </c>
      <c r="D43" s="45" t="s">
        <v>101</v>
      </c>
      <c r="E43" s="45" t="s">
        <v>101</v>
      </c>
      <c r="F43" s="45" t="s">
        <v>101</v>
      </c>
      <c r="G43" s="45" t="s">
        <v>101</v>
      </c>
      <c r="H43" s="45"/>
      <c r="I43" s="45" t="s">
        <v>101</v>
      </c>
      <c r="J43" s="45" t="s">
        <v>101</v>
      </c>
      <c r="K43" s="45" t="s">
        <v>101</v>
      </c>
      <c r="L43" s="45" t="s">
        <v>101</v>
      </c>
      <c r="M43" s="45" t="s">
        <v>101</v>
      </c>
      <c r="N43" s="45" t="s">
        <v>101</v>
      </c>
      <c r="O43" s="45" t="s">
        <v>101</v>
      </c>
      <c r="P43" s="45" t="s">
        <v>101</v>
      </c>
      <c r="Q43" s="18"/>
      <c r="R43" s="18"/>
      <c r="S43" s="18"/>
      <c r="T43" s="18"/>
      <c r="U43" s="18"/>
      <c r="V43" s="18"/>
      <c r="W43" s="59"/>
      <c r="X43" s="59"/>
      <c r="Y43" s="59"/>
      <c r="Z43" s="59"/>
      <c r="AA43" s="59">
        <v>0</v>
      </c>
      <c r="AB43" s="59"/>
      <c r="AE43" s="91"/>
      <c r="AF43" s="92"/>
    </row>
    <row r="44" spans="1:33" ht="9.9499999999999993" customHeight="1" x14ac:dyDescent="0.2">
      <c r="A44" s="19" t="s">
        <v>123</v>
      </c>
      <c r="B44" s="45" t="s">
        <v>101</v>
      </c>
      <c r="C44" s="45" t="s">
        <v>101</v>
      </c>
      <c r="D44" s="45" t="s">
        <v>101</v>
      </c>
      <c r="E44" s="45" t="s">
        <v>101</v>
      </c>
      <c r="F44" s="45" t="s">
        <v>101</v>
      </c>
      <c r="G44" s="45" t="s">
        <v>101</v>
      </c>
      <c r="H44" s="45"/>
      <c r="I44" s="45" t="s">
        <v>101</v>
      </c>
      <c r="J44" s="45" t="s">
        <v>101</v>
      </c>
      <c r="K44" s="45" t="s">
        <v>101</v>
      </c>
      <c r="L44" s="45" t="s">
        <v>101</v>
      </c>
      <c r="M44" s="45" t="s">
        <v>101</v>
      </c>
      <c r="N44" s="45" t="s">
        <v>101</v>
      </c>
      <c r="O44" s="45" t="s">
        <v>101</v>
      </c>
      <c r="P44" s="45" t="s">
        <v>101</v>
      </c>
      <c r="Q44" s="18">
        <v>0</v>
      </c>
      <c r="R44" s="18"/>
      <c r="S44" s="18"/>
      <c r="T44" s="18"/>
      <c r="U44" s="18"/>
      <c r="V44" s="18"/>
      <c r="W44" s="59"/>
      <c r="X44" s="59"/>
      <c r="Y44" s="59"/>
      <c r="Z44" s="59"/>
      <c r="AA44" s="59">
        <v>0</v>
      </c>
      <c r="AB44" s="59"/>
      <c r="AE44" s="91"/>
      <c r="AF44" s="92"/>
    </row>
    <row r="45" spans="1:33" ht="9.9499999999999993" customHeight="1" x14ac:dyDescent="0.2">
      <c r="A45" s="43" t="s">
        <v>102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/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18"/>
      <c r="R45" s="18"/>
      <c r="S45" s="18"/>
      <c r="T45" s="18"/>
      <c r="U45" s="18"/>
      <c r="V45" s="18"/>
      <c r="W45" s="59"/>
      <c r="X45" s="59"/>
      <c r="Y45" s="59"/>
      <c r="Z45" s="59"/>
      <c r="AA45" s="59">
        <v>0</v>
      </c>
      <c r="AB45" s="59"/>
      <c r="AE45" s="91"/>
      <c r="AF45" s="92"/>
    </row>
    <row r="46" spans="1:33" ht="9.9499999999999993" customHeight="1" x14ac:dyDescent="0.2">
      <c r="A46" s="43" t="s">
        <v>103</v>
      </c>
      <c r="B46" s="44">
        <v>2.6317226420000002</v>
      </c>
      <c r="C46" s="44">
        <v>3.7491049849999998</v>
      </c>
      <c r="D46" s="44">
        <v>4.9200570409999997</v>
      </c>
      <c r="E46" s="44">
        <v>5.7064934374999998</v>
      </c>
      <c r="F46" s="44">
        <v>8.2916464510000001</v>
      </c>
      <c r="G46" s="44">
        <v>8.0607545680000001</v>
      </c>
      <c r="H46" s="44">
        <v>7.3978243709000004</v>
      </c>
      <c r="I46" s="44">
        <v>8.4660060119999994</v>
      </c>
      <c r="J46" s="44">
        <v>8.4685517300909741</v>
      </c>
      <c r="K46" s="44">
        <v>1.0388312820000001</v>
      </c>
      <c r="L46" s="44">
        <v>1.3624096370000001</v>
      </c>
      <c r="M46" s="44">
        <v>2.47528287</v>
      </c>
      <c r="N46" s="44">
        <v>0.80341608599999992</v>
      </c>
      <c r="O46" s="44">
        <v>0.88250988900000005</v>
      </c>
      <c r="P46" s="44">
        <v>1.1565546440000001</v>
      </c>
      <c r="Q46" s="46">
        <v>1.049504271</v>
      </c>
      <c r="R46" s="46">
        <v>0.94402863999999997</v>
      </c>
      <c r="S46" s="46">
        <v>1.039948917</v>
      </c>
      <c r="T46" s="46">
        <v>0.98506262499999997</v>
      </c>
      <c r="U46" s="46">
        <v>2.4351295089999998</v>
      </c>
      <c r="V46" s="46">
        <v>1.84696653</v>
      </c>
      <c r="W46" s="64">
        <v>0.84203504100000004</v>
      </c>
      <c r="X46" s="64">
        <v>2.0015089250066005</v>
      </c>
      <c r="Y46" s="64">
        <v>2.1728882080721657</v>
      </c>
      <c r="Z46" s="64">
        <v>2.4661934236992837</v>
      </c>
      <c r="AA46" s="64">
        <v>2.8460735567791167</v>
      </c>
      <c r="AB46" s="64"/>
      <c r="AC46" s="93"/>
      <c r="AE46" s="91"/>
      <c r="AF46" s="92"/>
    </row>
    <row r="47" spans="1:33" ht="9.9499999999999993" customHeight="1" x14ac:dyDescent="0.2">
      <c r="A47" s="19" t="s">
        <v>115</v>
      </c>
      <c r="B47" s="45">
        <v>1.860581198</v>
      </c>
      <c r="C47" s="45">
        <v>2.5966105819999998</v>
      </c>
      <c r="D47" s="45">
        <v>3.4956928999999999</v>
      </c>
      <c r="E47" s="45">
        <v>4.2538046304999995</v>
      </c>
      <c r="F47" s="45">
        <v>6.3155010519999992</v>
      </c>
      <c r="G47" s="45">
        <v>5.6377977879999994</v>
      </c>
      <c r="H47" s="45">
        <v>4.9967365296999997</v>
      </c>
      <c r="I47" s="45">
        <v>5.8801298350000009</v>
      </c>
      <c r="J47" s="45">
        <v>7.1533964000909727</v>
      </c>
      <c r="K47" s="45">
        <v>0.89537964000000003</v>
      </c>
      <c r="L47" s="45">
        <v>1.3130168020000001</v>
      </c>
      <c r="M47" s="45">
        <v>0.99779847500000007</v>
      </c>
      <c r="N47" s="45">
        <v>0.793926786</v>
      </c>
      <c r="O47" s="45">
        <v>0.86611438600000001</v>
      </c>
      <c r="P47" s="45">
        <v>1.1448381439999999</v>
      </c>
      <c r="Q47" s="18">
        <v>1.0463292710000001</v>
      </c>
      <c r="R47" s="18">
        <v>0.94161286499999997</v>
      </c>
      <c r="S47" s="18">
        <v>1.0392539169999999</v>
      </c>
      <c r="T47" s="18">
        <v>0.98218262499999998</v>
      </c>
      <c r="U47" s="18">
        <v>2.382635509</v>
      </c>
      <c r="V47" s="18">
        <v>0.86191380299999998</v>
      </c>
      <c r="W47" s="59">
        <v>0.25329604100000003</v>
      </c>
      <c r="X47" s="59">
        <v>1.5452051464850249</v>
      </c>
      <c r="Y47" s="59">
        <v>1.5452051464850249</v>
      </c>
      <c r="Z47" s="59">
        <v>1.7537831704230475</v>
      </c>
      <c r="AA47" s="59">
        <v>1.9039509256822771</v>
      </c>
      <c r="AB47" s="59"/>
      <c r="AC47" s="94"/>
      <c r="AD47" s="79"/>
      <c r="AE47" s="91"/>
      <c r="AF47" s="92"/>
      <c r="AG47" s="89"/>
    </row>
    <row r="48" spans="1:33" ht="9.9499999999999993" customHeight="1" x14ac:dyDescent="0.2">
      <c r="A48" s="19" t="s">
        <v>116</v>
      </c>
      <c r="B48" s="45">
        <v>0.77114144399999995</v>
      </c>
      <c r="C48" s="45">
        <v>1.1524944029999999</v>
      </c>
      <c r="D48" s="45">
        <v>1.4243641410000001</v>
      </c>
      <c r="E48" s="45">
        <v>1.4526888069999999</v>
      </c>
      <c r="F48" s="45">
        <v>1.976145399</v>
      </c>
      <c r="G48" s="45">
        <v>2.4229567799999998</v>
      </c>
      <c r="H48" s="45">
        <v>2.4010878412000003</v>
      </c>
      <c r="I48" s="45">
        <v>2.5858761770000003</v>
      </c>
      <c r="J48" s="45">
        <v>1.3151553300000001</v>
      </c>
      <c r="K48" s="45">
        <v>0.14345164199999999</v>
      </c>
      <c r="L48" s="45">
        <v>4.9392834999999996E-2</v>
      </c>
      <c r="M48" s="45">
        <v>1.6588640190000001</v>
      </c>
      <c r="N48" s="45">
        <v>9.4893000000000009E-3</v>
      </c>
      <c r="O48" s="45">
        <v>1.6395503000000002E-2</v>
      </c>
      <c r="P48" s="45">
        <v>1.1716499999999999E-2</v>
      </c>
      <c r="Q48" s="18">
        <v>3.1749999999999999E-3</v>
      </c>
      <c r="R48" s="18">
        <v>2.4157750000000002E-3</v>
      </c>
      <c r="S48" s="18">
        <v>6.9499999999999998E-4</v>
      </c>
      <c r="T48" s="18">
        <v>2.8800000000000002E-3</v>
      </c>
      <c r="U48" s="18">
        <v>5.2493999999999999E-2</v>
      </c>
      <c r="V48" s="18">
        <v>0.98505272700000002</v>
      </c>
      <c r="W48" s="59">
        <v>0.58873900000000001</v>
      </c>
      <c r="X48" s="59">
        <v>0.45630377852157594</v>
      </c>
      <c r="Y48" s="59">
        <v>0.45630377852157594</v>
      </c>
      <c r="Z48" s="59">
        <v>0.51789750324866723</v>
      </c>
      <c r="AA48" s="59">
        <v>0.56224249801700676</v>
      </c>
      <c r="AB48" s="59"/>
      <c r="AC48" s="94"/>
      <c r="AD48" s="79"/>
      <c r="AE48" s="91"/>
      <c r="AF48" s="92"/>
      <c r="AG48" s="89"/>
    </row>
    <row r="49" spans="1:33" ht="9.9499999999999993" customHeight="1" x14ac:dyDescent="0.2">
      <c r="A49" s="43" t="s">
        <v>104</v>
      </c>
      <c r="B49" s="44">
        <v>24.226819353</v>
      </c>
      <c r="C49" s="44">
        <v>37.688857147300006</v>
      </c>
      <c r="D49" s="44">
        <v>44.485446005</v>
      </c>
      <c r="E49" s="44">
        <v>69.759758959399988</v>
      </c>
      <c r="F49" s="44">
        <v>76.093644577021323</v>
      </c>
      <c r="G49" s="44">
        <v>70.492729699000009</v>
      </c>
      <c r="H49" s="44">
        <v>72.459306082249142</v>
      </c>
      <c r="I49" s="44">
        <v>96.412302800999996</v>
      </c>
      <c r="J49" s="44">
        <v>115.71729063402903</v>
      </c>
      <c r="K49" s="44">
        <v>123.48357674499999</v>
      </c>
      <c r="L49" s="44">
        <v>156.522994982</v>
      </c>
      <c r="M49" s="44">
        <v>204.22055509099999</v>
      </c>
      <c r="N49" s="44">
        <v>256.91675249299999</v>
      </c>
      <c r="O49" s="44">
        <v>301.106251305</v>
      </c>
      <c r="P49" s="44">
        <v>314.81613434450003</v>
      </c>
      <c r="Q49" s="46">
        <v>322.46743812793</v>
      </c>
      <c r="R49" s="46">
        <v>339.57699152312</v>
      </c>
      <c r="S49" s="46">
        <v>272.90991644180002</v>
      </c>
      <c r="T49" s="46">
        <v>240.81339782698865</v>
      </c>
      <c r="U49" s="46">
        <v>263.74949321158005</v>
      </c>
      <c r="V49" s="46">
        <v>325.94403145361986</v>
      </c>
      <c r="W49" s="64">
        <v>434.7899741525402</v>
      </c>
      <c r="X49" s="64">
        <v>430.64390063005339</v>
      </c>
      <c r="Y49" s="64">
        <v>251.89393893377002</v>
      </c>
      <c r="Z49" s="64">
        <v>149.87171032187229</v>
      </c>
      <c r="AA49" s="64">
        <v>172.95720098731056</v>
      </c>
      <c r="AB49" s="64"/>
      <c r="AC49" s="93"/>
      <c r="AE49" s="91"/>
      <c r="AF49" s="92"/>
    </row>
    <row r="50" spans="1:33" ht="9.9499999999999993" customHeight="1" x14ac:dyDescent="0.2">
      <c r="A50" s="19" t="s">
        <v>117</v>
      </c>
      <c r="B50" s="45">
        <v>2.9691959029999997</v>
      </c>
      <c r="C50" s="45">
        <v>3.7634772350999999</v>
      </c>
      <c r="D50" s="45">
        <v>6.593265755</v>
      </c>
      <c r="E50" s="45">
        <v>13.713647447</v>
      </c>
      <c r="F50" s="45">
        <v>17.779496121191094</v>
      </c>
      <c r="G50" s="45">
        <v>20.567753530999997</v>
      </c>
      <c r="H50" s="45">
        <v>24.771052519299992</v>
      </c>
      <c r="I50" s="45">
        <v>30.736176944000004</v>
      </c>
      <c r="J50" s="45">
        <v>38.440236433783312</v>
      </c>
      <c r="K50" s="45">
        <v>54.171803563000005</v>
      </c>
      <c r="L50" s="45">
        <v>53.887711815000003</v>
      </c>
      <c r="M50" s="45">
        <v>114.84031705</v>
      </c>
      <c r="N50" s="45">
        <v>129.75399511000001</v>
      </c>
      <c r="O50" s="45">
        <v>153.231135158</v>
      </c>
      <c r="P50" s="45">
        <v>161.24543418650001</v>
      </c>
      <c r="Q50" s="18">
        <v>159.09886776944001</v>
      </c>
      <c r="R50" s="18">
        <v>187.64532793396</v>
      </c>
      <c r="S50" s="18">
        <v>53.390762273</v>
      </c>
      <c r="T50" s="18">
        <v>45.225964261828494</v>
      </c>
      <c r="U50" s="18">
        <v>76.280502720699999</v>
      </c>
      <c r="V50" s="18">
        <v>106.8175020243071</v>
      </c>
      <c r="W50" s="59">
        <v>151.61972997681906</v>
      </c>
      <c r="X50" s="59">
        <v>121.31843461188139</v>
      </c>
      <c r="Y50" s="59">
        <v>70.962060103384573</v>
      </c>
      <c r="Z50" s="59">
        <v>42.22096554079468</v>
      </c>
      <c r="AA50" s="59">
        <v>73.396298729330766</v>
      </c>
      <c r="AB50" s="59"/>
      <c r="AC50" s="94"/>
      <c r="AD50" s="79"/>
      <c r="AE50" s="91"/>
      <c r="AF50" s="92"/>
      <c r="AG50" s="89"/>
    </row>
    <row r="51" spans="1:33" ht="9.9499999999999993" customHeight="1" x14ac:dyDescent="0.2">
      <c r="A51" s="19" t="s">
        <v>118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/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18"/>
      <c r="R51" s="18">
        <v>0</v>
      </c>
      <c r="S51" s="18"/>
      <c r="T51" s="18"/>
      <c r="U51" s="18"/>
      <c r="V51" s="18"/>
      <c r="W51" s="59"/>
      <c r="X51" s="59"/>
      <c r="Y51" s="59"/>
      <c r="Z51" s="59"/>
      <c r="AA51" s="59">
        <v>0</v>
      </c>
      <c r="AB51" s="59"/>
      <c r="AC51" s="94"/>
      <c r="AD51" s="79"/>
      <c r="AE51" s="91"/>
      <c r="AF51" s="92"/>
      <c r="AG51" s="89"/>
    </row>
    <row r="52" spans="1:33" ht="9.9499999999999993" customHeight="1" x14ac:dyDescent="0.2">
      <c r="A52" s="19" t="s">
        <v>119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/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18"/>
      <c r="R52" s="18">
        <v>0</v>
      </c>
      <c r="S52" s="18"/>
      <c r="T52" s="18"/>
      <c r="U52" s="18"/>
      <c r="V52" s="18"/>
      <c r="W52" s="59"/>
      <c r="X52" s="59"/>
      <c r="Y52" s="59"/>
      <c r="Z52" s="59"/>
      <c r="AA52" s="59">
        <v>0</v>
      </c>
      <c r="AB52" s="59"/>
      <c r="AC52" s="94"/>
      <c r="AD52" s="79"/>
      <c r="AE52" s="91"/>
      <c r="AF52" s="92"/>
      <c r="AG52" s="89"/>
    </row>
    <row r="53" spans="1:33" ht="9.9499999999999993" customHeight="1" x14ac:dyDescent="0.2">
      <c r="A53" s="19" t="s">
        <v>120</v>
      </c>
      <c r="B53" s="45">
        <v>4.6551280469999998</v>
      </c>
      <c r="C53" s="45">
        <v>11.4398615542</v>
      </c>
      <c r="D53" s="45">
        <v>16.533362734999997</v>
      </c>
      <c r="E53" s="45">
        <v>18.403999961</v>
      </c>
      <c r="F53" s="45">
        <v>24.358231816</v>
      </c>
      <c r="G53" s="45">
        <v>16.686753446999997</v>
      </c>
      <c r="H53" s="45">
        <v>17.254198375000001</v>
      </c>
      <c r="I53" s="45">
        <v>36.304981658999999</v>
      </c>
      <c r="J53" s="45">
        <v>31.83479598160379</v>
      </c>
      <c r="K53" s="45">
        <v>37.361795703000006</v>
      </c>
      <c r="L53" s="45">
        <v>52.560182002000005</v>
      </c>
      <c r="M53" s="45">
        <v>53.017894104999996</v>
      </c>
      <c r="N53" s="45">
        <v>78.506131519999997</v>
      </c>
      <c r="O53" s="45">
        <v>100.709420769</v>
      </c>
      <c r="P53" s="45">
        <v>75.80971749599999</v>
      </c>
      <c r="Q53" s="18">
        <v>82.977750034940001</v>
      </c>
      <c r="R53" s="18">
        <v>69.983300907239993</v>
      </c>
      <c r="S53" s="18">
        <v>105.30633773279999</v>
      </c>
      <c r="T53" s="18">
        <v>92.826997722808898</v>
      </c>
      <c r="U53" s="18">
        <v>88.637737675880004</v>
      </c>
      <c r="V53" s="18">
        <v>96.593870076000002</v>
      </c>
      <c r="W53" s="59">
        <v>68.148714232455973</v>
      </c>
      <c r="X53" s="59">
        <v>126.40797126461668</v>
      </c>
      <c r="Y53" s="59">
        <v>73.939052075010366</v>
      </c>
      <c r="Z53" s="59">
        <v>43.99221450490473</v>
      </c>
      <c r="AA53" s="59">
        <v>76.475411592541533</v>
      </c>
      <c r="AB53" s="59"/>
      <c r="AC53" s="94"/>
      <c r="AD53" s="79"/>
      <c r="AE53" s="91"/>
      <c r="AF53" s="92"/>
      <c r="AG53" s="89"/>
    </row>
    <row r="54" spans="1:33" ht="9.9499999999999993" customHeight="1" x14ac:dyDescent="0.2">
      <c r="A54" s="19" t="s">
        <v>121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/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18">
        <v>0</v>
      </c>
      <c r="R54" s="18"/>
      <c r="S54" s="18"/>
      <c r="T54" s="18"/>
      <c r="U54" s="18"/>
      <c r="V54" s="18"/>
      <c r="W54" s="59"/>
      <c r="X54" s="59"/>
      <c r="Y54" s="59"/>
      <c r="Z54" s="59"/>
      <c r="AA54" s="59">
        <v>0</v>
      </c>
      <c r="AB54" s="59"/>
      <c r="AC54" s="94"/>
      <c r="AE54" s="91"/>
      <c r="AF54" s="92"/>
      <c r="AG54" s="89"/>
    </row>
    <row r="55" spans="1:33" ht="9.9499999999999993" customHeight="1" x14ac:dyDescent="0.2">
      <c r="A55" s="43" t="s">
        <v>105</v>
      </c>
      <c r="B55" s="44">
        <v>0.74277990500000002</v>
      </c>
      <c r="C55" s="44">
        <v>0.2665810904</v>
      </c>
      <c r="D55" s="44">
        <v>0.477660745</v>
      </c>
      <c r="E55" s="44">
        <v>0.29819937399999996</v>
      </c>
      <c r="F55" s="44">
        <v>0.386818251</v>
      </c>
      <c r="G55" s="44">
        <v>1.7163312309999998</v>
      </c>
      <c r="H55" s="44">
        <v>10.21143288595</v>
      </c>
      <c r="I55" s="44">
        <v>4.9485058339999997</v>
      </c>
      <c r="J55" s="44">
        <v>3.7233457310000002</v>
      </c>
      <c r="K55" s="44">
        <v>5.9425850119999994</v>
      </c>
      <c r="L55" s="44">
        <v>5.2934277209999996</v>
      </c>
      <c r="M55" s="44">
        <v>5.6067362549999995</v>
      </c>
      <c r="N55" s="44">
        <v>7.8256174400000003</v>
      </c>
      <c r="O55" s="44">
        <v>9.2737365609999998</v>
      </c>
      <c r="P55" s="44">
        <v>6.6275436449999994</v>
      </c>
      <c r="Q55" s="46">
        <v>9.8527379581000005</v>
      </c>
      <c r="R55" s="46">
        <v>12.489272032000001</v>
      </c>
      <c r="S55" s="46">
        <v>12.558846132999999</v>
      </c>
      <c r="T55" s="46">
        <v>13.126156842009051</v>
      </c>
      <c r="U55" s="46">
        <v>20.936285818000002</v>
      </c>
      <c r="V55" s="46">
        <v>22.329461549380081</v>
      </c>
      <c r="W55" s="64">
        <v>26.834053752311693</v>
      </c>
      <c r="X55" s="64">
        <v>26.816382105120137</v>
      </c>
      <c r="Y55" s="64">
        <v>9.3754214880000006</v>
      </c>
      <c r="Z55" s="64">
        <v>10.640953700341791</v>
      </c>
      <c r="AA55" s="64">
        <v>12.280033128961287</v>
      </c>
      <c r="AB55" s="64"/>
      <c r="AC55" s="93"/>
      <c r="AE55" s="91"/>
      <c r="AF55" s="92"/>
    </row>
    <row r="56" spans="1:33" ht="9.9499999999999993" customHeight="1" x14ac:dyDescent="0.2">
      <c r="A56" s="43" t="s">
        <v>106</v>
      </c>
      <c r="B56" s="44">
        <v>1.7892207419999999</v>
      </c>
      <c r="C56" s="44">
        <v>41.944451881500001</v>
      </c>
      <c r="D56" s="44">
        <v>22.229753163000002</v>
      </c>
      <c r="E56" s="44">
        <v>24.127994356599999</v>
      </c>
      <c r="F56" s="44">
        <v>27.919372154000001</v>
      </c>
      <c r="G56" s="44">
        <v>26.231417656000001</v>
      </c>
      <c r="H56" s="44">
        <v>27.944130783994186</v>
      </c>
      <c r="I56" s="44">
        <v>39.742263049000002</v>
      </c>
      <c r="J56" s="44">
        <v>28.766437923948079</v>
      </c>
      <c r="K56" s="44">
        <v>47.543909591000002</v>
      </c>
      <c r="L56" s="44">
        <v>54.287044280000003</v>
      </c>
      <c r="M56" s="44">
        <v>52.696882565999999</v>
      </c>
      <c r="N56" s="44">
        <v>65.177593982000005</v>
      </c>
      <c r="O56" s="44">
        <v>95.769790196000002</v>
      </c>
      <c r="P56" s="44">
        <v>90.791033295999995</v>
      </c>
      <c r="Q56" s="46">
        <v>80.93710322922</v>
      </c>
      <c r="R56" s="46">
        <v>99.458920056119993</v>
      </c>
      <c r="S56" s="46">
        <v>112.91424115380001</v>
      </c>
      <c r="T56" s="46">
        <v>98.125892608700994</v>
      </c>
      <c r="U56" s="46">
        <v>96.415357313000001</v>
      </c>
      <c r="V56" s="46">
        <v>115.28339364212856</v>
      </c>
      <c r="W56" s="64">
        <v>155.78568902838416</v>
      </c>
      <c r="X56" s="64">
        <v>161.96656842808272</v>
      </c>
      <c r="Y56" s="64">
        <v>194.35988211369926</v>
      </c>
      <c r="Z56" s="64">
        <v>154.4167541263115</v>
      </c>
      <c r="AA56" s="64">
        <v>178.20234066772295</v>
      </c>
      <c r="AB56" s="64"/>
      <c r="AC56" s="93"/>
      <c r="AE56" s="91"/>
      <c r="AF56" s="92"/>
    </row>
    <row r="57" spans="1:33" ht="9.9499999999999993" customHeight="1" x14ac:dyDescent="0.2">
      <c r="A57" s="19" t="s">
        <v>124</v>
      </c>
      <c r="B57" s="45">
        <v>0.82348147300000007</v>
      </c>
      <c r="C57" s="45">
        <v>1.0141090245</v>
      </c>
      <c r="D57" s="45">
        <v>1.6027443989999999</v>
      </c>
      <c r="E57" s="45">
        <v>2.4337181945999999</v>
      </c>
      <c r="F57" s="45">
        <v>3.9666401500000004</v>
      </c>
      <c r="G57" s="45">
        <v>3.9729996890000003</v>
      </c>
      <c r="H57" s="45">
        <v>5.6416111727656082</v>
      </c>
      <c r="I57" s="45">
        <v>13.685485162000001</v>
      </c>
      <c r="J57" s="45">
        <v>8.0768141709480776</v>
      </c>
      <c r="K57" s="45">
        <v>6.4805662819999998</v>
      </c>
      <c r="L57" s="45">
        <v>8.3710975439999995</v>
      </c>
      <c r="M57" s="45">
        <v>7.2525749910000004</v>
      </c>
      <c r="N57" s="45">
        <v>10.987334516000001</v>
      </c>
      <c r="O57" s="45">
        <v>31.259722993</v>
      </c>
      <c r="P57" s="45">
        <v>29.774977129</v>
      </c>
      <c r="Q57" s="18">
        <v>30.822192242779998</v>
      </c>
      <c r="R57" s="18">
        <v>33.269201481000003</v>
      </c>
      <c r="S57" s="18">
        <v>39.0897944608</v>
      </c>
      <c r="T57" s="18">
        <v>32.585394099377481</v>
      </c>
      <c r="U57" s="18">
        <v>36.704491482999998</v>
      </c>
      <c r="V57" s="18">
        <v>64.90569367112856</v>
      </c>
      <c r="W57" s="59">
        <v>117.86090500796161</v>
      </c>
      <c r="X57" s="59">
        <v>81.510735784154292</v>
      </c>
      <c r="Y57" s="59">
        <v>97.812882940985148</v>
      </c>
      <c r="Z57" s="59">
        <v>77.711242316189924</v>
      </c>
      <c r="AA57" s="59">
        <v>79.96208239671985</v>
      </c>
      <c r="AB57" s="59"/>
      <c r="AC57" s="94"/>
      <c r="AD57" s="79"/>
      <c r="AE57" s="91"/>
      <c r="AF57" s="92"/>
      <c r="AG57" s="89"/>
    </row>
    <row r="58" spans="1:33" ht="9.9499999999999993" customHeight="1" x14ac:dyDescent="0.2">
      <c r="A58" s="19" t="s">
        <v>125</v>
      </c>
      <c r="B58" s="45">
        <v>0.96573926900000007</v>
      </c>
      <c r="C58" s="45">
        <v>40.930342857000007</v>
      </c>
      <c r="D58" s="45">
        <v>20.627008763999999</v>
      </c>
      <c r="E58" s="45">
        <v>21.694276161999998</v>
      </c>
      <c r="F58" s="45">
        <v>23.952732004000001</v>
      </c>
      <c r="G58" s="45">
        <v>22.258417967</v>
      </c>
      <c r="H58" s="45">
        <v>22.302519611228586</v>
      </c>
      <c r="I58" s="45">
        <v>26.056777886999999</v>
      </c>
      <c r="J58" s="45">
        <v>20.689623752999999</v>
      </c>
      <c r="K58" s="45">
        <v>36.494487278999998</v>
      </c>
      <c r="L58" s="45">
        <v>38.641967113</v>
      </c>
      <c r="M58" s="45">
        <v>40.840360806999996</v>
      </c>
      <c r="N58" s="45">
        <v>51.97897751</v>
      </c>
      <c r="O58" s="45">
        <v>57.438302915000001</v>
      </c>
      <c r="P58" s="45">
        <v>58.427709960999998</v>
      </c>
      <c r="Q58" s="18">
        <v>47.544650303839994</v>
      </c>
      <c r="R58" s="18">
        <v>60.800679909119999</v>
      </c>
      <c r="S58" s="18">
        <v>69.298188175999996</v>
      </c>
      <c r="T58" s="18">
        <v>61.354152363323507</v>
      </c>
      <c r="U58" s="18">
        <v>56.267100366999998</v>
      </c>
      <c r="V58" s="18">
        <v>46.716465026999998</v>
      </c>
      <c r="W58" s="59">
        <v>37.457591857422528</v>
      </c>
      <c r="X58" s="59">
        <v>75.896661184196944</v>
      </c>
      <c r="Y58" s="59">
        <v>91.07599342103633</v>
      </c>
      <c r="Z58" s="59">
        <v>72.358858885696293</v>
      </c>
      <c r="AA58" s="59">
        <v>74.454671729591652</v>
      </c>
      <c r="AB58" s="59"/>
      <c r="AC58" s="94"/>
      <c r="AD58" s="79"/>
      <c r="AE58" s="91"/>
      <c r="AF58" s="92"/>
      <c r="AG58" s="89"/>
    </row>
    <row r="59" spans="1:33" ht="9.9499999999999993" customHeight="1" x14ac:dyDescent="0.2">
      <c r="A59" s="43" t="s">
        <v>107</v>
      </c>
      <c r="B59" s="44">
        <v>26.023198068000003</v>
      </c>
      <c r="C59" s="44">
        <v>33.8028757688</v>
      </c>
      <c r="D59" s="44">
        <v>49.106823167000002</v>
      </c>
      <c r="E59" s="44">
        <v>68.062792842999997</v>
      </c>
      <c r="F59" s="44">
        <v>94.34869762205814</v>
      </c>
      <c r="G59" s="44">
        <v>101.224636468</v>
      </c>
      <c r="H59" s="44">
        <v>97.354914527994282</v>
      </c>
      <c r="I59" s="44">
        <v>125.92085675199999</v>
      </c>
      <c r="J59" s="44">
        <v>134.67126110480214</v>
      </c>
      <c r="K59" s="44">
        <v>147.230542224</v>
      </c>
      <c r="L59" s="44">
        <v>147.93341480599997</v>
      </c>
      <c r="M59" s="44">
        <v>181.01394051700001</v>
      </c>
      <c r="N59" s="44">
        <v>192.41549905000002</v>
      </c>
      <c r="O59" s="44">
        <v>235.73821823900002</v>
      </c>
      <c r="P59" s="44">
        <v>266.28632643041999</v>
      </c>
      <c r="Q59" s="46">
        <v>282.60536195478005</v>
      </c>
      <c r="R59" s="46">
        <v>318.23995133363002</v>
      </c>
      <c r="S59" s="46">
        <v>363.0200377402</v>
      </c>
      <c r="T59" s="46">
        <v>405.41191341116001</v>
      </c>
      <c r="U59" s="46">
        <v>399.29666486600001</v>
      </c>
      <c r="V59" s="46">
        <v>391.49203609699998</v>
      </c>
      <c r="W59" s="64">
        <v>506.16763049100001</v>
      </c>
      <c r="X59" s="64">
        <v>576.10743646399999</v>
      </c>
      <c r="Y59" s="64">
        <v>1036.9933856352</v>
      </c>
      <c r="Z59" s="64">
        <v>1918.3987618909086</v>
      </c>
      <c r="AA59" s="64">
        <v>2213.8993377841671</v>
      </c>
      <c r="AB59" s="64"/>
      <c r="AC59" s="93"/>
      <c r="AE59" s="91"/>
      <c r="AF59" s="92"/>
    </row>
    <row r="60" spans="1:33" ht="9.9499999999999993" customHeight="1" x14ac:dyDescent="0.2">
      <c r="A60" s="19" t="s">
        <v>126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/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18">
        <v>0</v>
      </c>
      <c r="R60" s="18"/>
      <c r="S60" s="18"/>
      <c r="T60" s="18"/>
      <c r="U60" s="18"/>
      <c r="V60" s="18"/>
      <c r="W60" s="59"/>
      <c r="X60" s="59"/>
      <c r="Y60" s="59">
        <v>0</v>
      </c>
      <c r="Z60" s="59">
        <v>0</v>
      </c>
      <c r="AA60" s="59">
        <v>0</v>
      </c>
      <c r="AB60" s="59"/>
      <c r="AC60" s="94"/>
      <c r="AD60" s="79"/>
      <c r="AE60" s="91"/>
      <c r="AF60" s="92"/>
    </row>
    <row r="61" spans="1:33" ht="9.9499999999999993" customHeight="1" x14ac:dyDescent="0.2">
      <c r="A61" s="19" t="s">
        <v>127</v>
      </c>
      <c r="B61" s="45">
        <v>10.858739775</v>
      </c>
      <c r="C61" s="45">
        <v>13.067288919000001</v>
      </c>
      <c r="D61" s="45">
        <v>16.736872263000002</v>
      </c>
      <c r="E61" s="45">
        <v>16.419977573000001</v>
      </c>
      <c r="F61" s="45">
        <v>16.324514235000002</v>
      </c>
      <c r="G61" s="45">
        <v>17.626220629999999</v>
      </c>
      <c r="H61" s="45">
        <v>15.809318389249995</v>
      </c>
      <c r="I61" s="45">
        <v>22.302103078000002</v>
      </c>
      <c r="J61" s="45">
        <v>11.887854722</v>
      </c>
      <c r="K61" s="45">
        <v>18.849309432999998</v>
      </c>
      <c r="L61" s="45">
        <v>23.596627668</v>
      </c>
      <c r="M61" s="45">
        <v>23.225809614000003</v>
      </c>
      <c r="N61" s="45">
        <v>21.585941940000001</v>
      </c>
      <c r="O61" s="45">
        <v>24.968241096</v>
      </c>
      <c r="P61" s="45">
        <v>23.286067008000003</v>
      </c>
      <c r="Q61" s="18">
        <v>17.442973094999999</v>
      </c>
      <c r="R61" s="18">
        <v>16.788097522000001</v>
      </c>
      <c r="S61" s="18">
        <v>17.265897374000001</v>
      </c>
      <c r="T61" s="18">
        <v>17.490446293058127</v>
      </c>
      <c r="U61" s="18">
        <v>19.531252604999999</v>
      </c>
      <c r="V61" s="18">
        <v>18.252616929656952</v>
      </c>
      <c r="W61" s="59">
        <v>7.6004648058536324</v>
      </c>
      <c r="X61" s="59">
        <v>22.436576072020767</v>
      </c>
      <c r="Y61" s="59">
        <v>40.385836929637378</v>
      </c>
      <c r="Z61" s="59">
        <v>74.712279400207791</v>
      </c>
      <c r="AA61" s="59">
        <v>265.01197222780166</v>
      </c>
      <c r="AB61" s="59"/>
      <c r="AC61" s="94"/>
      <c r="AD61" s="79"/>
      <c r="AE61" s="91"/>
      <c r="AF61" s="92"/>
      <c r="AG61" s="95"/>
    </row>
    <row r="62" spans="1:33" ht="9.9499999999999993" customHeight="1" x14ac:dyDescent="0.2">
      <c r="A62" s="19" t="s">
        <v>128</v>
      </c>
      <c r="B62" s="45">
        <v>3.2815033469999997</v>
      </c>
      <c r="C62" s="45">
        <v>6.4710572700000002</v>
      </c>
      <c r="D62" s="45">
        <v>7.2470607929999993</v>
      </c>
      <c r="E62" s="45">
        <v>14.654420979000001</v>
      </c>
      <c r="F62" s="45">
        <v>30.236441458000002</v>
      </c>
      <c r="G62" s="45">
        <v>32.781573563999999</v>
      </c>
      <c r="H62" s="45">
        <v>41.296484511844262</v>
      </c>
      <c r="I62" s="45">
        <v>45.931594323000006</v>
      </c>
      <c r="J62" s="45">
        <v>52.940882459132823</v>
      </c>
      <c r="K62" s="45">
        <v>79.216183225999998</v>
      </c>
      <c r="L62" s="45">
        <v>68.529131153999998</v>
      </c>
      <c r="M62" s="45">
        <v>77.999559817000005</v>
      </c>
      <c r="N62" s="45">
        <v>91.181255363000005</v>
      </c>
      <c r="O62" s="45">
        <v>123.31566525400001</v>
      </c>
      <c r="P62" s="45">
        <v>121.72378396642</v>
      </c>
      <c r="Q62" s="18">
        <v>105.93765512</v>
      </c>
      <c r="R62" s="18">
        <v>115.15727137583001</v>
      </c>
      <c r="S62" s="18">
        <v>116.22343189519999</v>
      </c>
      <c r="T62" s="18">
        <v>116.78554640739755</v>
      </c>
      <c r="U62" s="18">
        <v>106.624540603</v>
      </c>
      <c r="V62" s="18">
        <v>113.30652078260748</v>
      </c>
      <c r="W62" s="59">
        <v>47.050723817604094</v>
      </c>
      <c r="X62" s="59">
        <v>139.97985891317717</v>
      </c>
      <c r="Y62" s="59">
        <v>251.96374604371888</v>
      </c>
      <c r="Z62" s="59">
        <v>466.12345377264296</v>
      </c>
      <c r="AA62" s="59">
        <v>1653.386789663107</v>
      </c>
      <c r="AB62" s="59"/>
      <c r="AC62" s="94"/>
      <c r="AD62" s="79"/>
      <c r="AE62" s="91"/>
      <c r="AF62" s="92"/>
      <c r="AG62" s="95"/>
    </row>
    <row r="63" spans="1:33" s="90" customFormat="1" ht="9.9499999999999993" customHeight="1" x14ac:dyDescent="0.2">
      <c r="A63" s="66" t="s">
        <v>108</v>
      </c>
      <c r="B63" s="67">
        <v>0.18410668599999999</v>
      </c>
      <c r="C63" s="67">
        <v>0.37670062300000001</v>
      </c>
      <c r="D63" s="67">
        <v>0.55468211000000001</v>
      </c>
      <c r="E63" s="67">
        <v>0.25576645799999997</v>
      </c>
      <c r="F63" s="67">
        <v>5.3483911429999997</v>
      </c>
      <c r="G63" s="67">
        <v>7.1568124719999995</v>
      </c>
      <c r="H63" s="67">
        <v>0.62703190100000017</v>
      </c>
      <c r="I63" s="67">
        <v>1.9012103129999998</v>
      </c>
      <c r="J63" s="67">
        <v>1.2475674113408177</v>
      </c>
      <c r="K63" s="67">
        <v>3.3185710429999999</v>
      </c>
      <c r="L63" s="67">
        <v>0.84838089699999997</v>
      </c>
      <c r="M63" s="67">
        <v>2.4711688970000001</v>
      </c>
      <c r="N63" s="67">
        <v>1.576577527</v>
      </c>
      <c r="O63" s="67">
        <v>1.3923187079999999</v>
      </c>
      <c r="P63" s="67">
        <v>1.049851987</v>
      </c>
      <c r="Q63" s="55">
        <v>2.6608567999999999</v>
      </c>
      <c r="R63" s="55">
        <v>6.3964151119999997</v>
      </c>
      <c r="S63" s="55">
        <v>0.92767832100000003</v>
      </c>
      <c r="T63" s="55">
        <v>1.79097566</v>
      </c>
      <c r="U63" s="55">
        <v>3.3729184230000002</v>
      </c>
      <c r="V63" s="55">
        <v>5.0392773900162622</v>
      </c>
      <c r="W63" s="63">
        <v>4.918683304660969</v>
      </c>
      <c r="X63" s="63">
        <v>4.4933057623355559</v>
      </c>
      <c r="Y63" s="63">
        <v>5.3919669148026665</v>
      </c>
      <c r="Z63" s="63">
        <v>6.1197963598359282</v>
      </c>
      <c r="AA63" s="63">
        <v>7.0624592642356863</v>
      </c>
      <c r="AB63" s="63"/>
      <c r="AC63" s="96"/>
      <c r="AE63" s="91"/>
      <c r="AF63" s="92"/>
      <c r="AG63" s="95"/>
    </row>
    <row r="64" spans="1:33" ht="9.9499999999999993" customHeight="1" x14ac:dyDescent="0.2">
      <c r="A64" s="43" t="s">
        <v>109</v>
      </c>
      <c r="B64" s="44">
        <v>123.48510518100001</v>
      </c>
      <c r="C64" s="44">
        <v>174.99105719400001</v>
      </c>
      <c r="D64" s="44">
        <v>218.61294747099998</v>
      </c>
      <c r="E64" s="44">
        <v>269.58255454200003</v>
      </c>
      <c r="F64" s="44">
        <v>309.10109786713321</v>
      </c>
      <c r="G64" s="44">
        <v>342.19627903899999</v>
      </c>
      <c r="H64" s="44">
        <v>347.79771920409991</v>
      </c>
      <c r="I64" s="44">
        <v>410.80247809899998</v>
      </c>
      <c r="J64" s="44">
        <v>433.94095826996693</v>
      </c>
      <c r="K64" s="44">
        <v>505.45975967100003</v>
      </c>
      <c r="L64" s="44">
        <v>524.26635058399995</v>
      </c>
      <c r="M64" s="44">
        <v>510.32045172900001</v>
      </c>
      <c r="N64" s="44">
        <v>560.82671228200002</v>
      </c>
      <c r="O64" s="44">
        <v>724.81899633899991</v>
      </c>
      <c r="P64" s="44">
        <v>839.01376243493996</v>
      </c>
      <c r="Q64" s="46">
        <v>899.85834453557004</v>
      </c>
      <c r="R64" s="46">
        <v>1027.3182164295702</v>
      </c>
      <c r="S64" s="46">
        <v>1223.18461071514</v>
      </c>
      <c r="T64" s="46">
        <v>1235.0133606751187</v>
      </c>
      <c r="U64" s="46">
        <v>1372.6183782481201</v>
      </c>
      <c r="V64" s="46">
        <v>1429.716139789271</v>
      </c>
      <c r="W64" s="64">
        <v>1514.866410052339</v>
      </c>
      <c r="X64" s="64">
        <v>1734.9639139389999</v>
      </c>
      <c r="Y64" s="64">
        <v>1679.9654196753427</v>
      </c>
      <c r="Z64" s="64">
        <v>1519.8556949807487</v>
      </c>
      <c r="AA64" s="64">
        <v>1753.9666848662812</v>
      </c>
      <c r="AB64" s="64"/>
      <c r="AC64" s="93"/>
      <c r="AE64" s="91"/>
      <c r="AF64" s="92"/>
      <c r="AG64" s="95"/>
    </row>
    <row r="65" spans="1:33" ht="9.9499999999999993" customHeight="1" x14ac:dyDescent="0.2">
      <c r="A65" s="19" t="s">
        <v>129</v>
      </c>
      <c r="B65" s="45">
        <v>72.174322597</v>
      </c>
      <c r="C65" s="45">
        <v>110.95521184200001</v>
      </c>
      <c r="D65" s="45">
        <v>157.73301357099999</v>
      </c>
      <c r="E65" s="45">
        <v>210.33172077500001</v>
      </c>
      <c r="F65" s="45">
        <v>225.054139902</v>
      </c>
      <c r="G65" s="45">
        <v>238.12886747200002</v>
      </c>
      <c r="H65" s="45">
        <v>227.57293958749997</v>
      </c>
      <c r="I65" s="45">
        <v>253.265167512</v>
      </c>
      <c r="J65" s="45">
        <v>240.93829076719527</v>
      </c>
      <c r="K65" s="45">
        <v>375.48455214099999</v>
      </c>
      <c r="L65" s="45">
        <v>382.29263208399999</v>
      </c>
      <c r="M65" s="45">
        <v>337.47213044899996</v>
      </c>
      <c r="N65" s="45">
        <v>354.69795066299997</v>
      </c>
      <c r="O65" s="45">
        <v>517.636681082</v>
      </c>
      <c r="P65" s="45">
        <v>509.74303545000004</v>
      </c>
      <c r="Q65" s="18">
        <v>530.47745211167</v>
      </c>
      <c r="R65" s="18">
        <v>607.28306870100005</v>
      </c>
      <c r="S65" s="18">
        <v>690.95792592299995</v>
      </c>
      <c r="T65" s="18">
        <v>718.35636078561845</v>
      </c>
      <c r="U65" s="18">
        <v>724.69637577911999</v>
      </c>
      <c r="V65" s="18">
        <v>800.60343519778633</v>
      </c>
      <c r="W65" s="59">
        <f>1036.922279652-200</f>
        <v>836.92227965200004</v>
      </c>
      <c r="X65" s="59">
        <v>1055.8977655583994</v>
      </c>
      <c r="Y65" s="59">
        <v>1022.4257222867757</v>
      </c>
      <c r="Z65" s="59">
        <v>924.98306126602529</v>
      </c>
      <c r="AA65" s="59">
        <v>847.37304261537497</v>
      </c>
      <c r="AB65" s="59"/>
      <c r="AC65" s="94"/>
      <c r="AD65" s="79"/>
      <c r="AE65" s="91"/>
      <c r="AF65" s="92"/>
      <c r="AG65" s="89"/>
    </row>
    <row r="66" spans="1:33" ht="9.9499999999999993" customHeight="1" x14ac:dyDescent="0.2">
      <c r="A66" s="19" t="s">
        <v>130</v>
      </c>
      <c r="B66" s="45">
        <v>15.420258185</v>
      </c>
      <c r="C66" s="45">
        <v>30.820663682999999</v>
      </c>
      <c r="D66" s="45">
        <v>28.529662674000001</v>
      </c>
      <c r="E66" s="45">
        <v>29.087618642000002</v>
      </c>
      <c r="F66" s="45">
        <v>41.294469570000004</v>
      </c>
      <c r="G66" s="45">
        <v>58.343804178999996</v>
      </c>
      <c r="H66" s="45">
        <v>37.890372374000002</v>
      </c>
      <c r="I66" s="45">
        <v>47.211202957999994</v>
      </c>
      <c r="J66" s="45">
        <v>47.727269245983194</v>
      </c>
      <c r="K66" s="45">
        <v>79.554044048999998</v>
      </c>
      <c r="L66" s="45">
        <v>98.495363339000008</v>
      </c>
      <c r="M66" s="45">
        <v>87.249299495000002</v>
      </c>
      <c r="N66" s="45">
        <v>109.65661123199999</v>
      </c>
      <c r="O66" s="45">
        <v>119.189447453</v>
      </c>
      <c r="P66" s="45">
        <v>167.451105979</v>
      </c>
      <c r="Q66" s="18">
        <v>208.99132519400001</v>
      </c>
      <c r="R66" s="18">
        <v>230.86181831299999</v>
      </c>
      <c r="S66" s="18">
        <v>238.164561061</v>
      </c>
      <c r="T66" s="18">
        <v>262.57690110333198</v>
      </c>
      <c r="U66" s="18">
        <v>239.96955241200001</v>
      </c>
      <c r="V66" s="18">
        <v>231.06255633468362</v>
      </c>
      <c r="W66" s="59">
        <v>258.07458657773702</v>
      </c>
      <c r="X66" s="59">
        <v>344.31430365394408</v>
      </c>
      <c r="Y66" s="59">
        <v>333.3995128030997</v>
      </c>
      <c r="Z66" s="59">
        <v>301.62474911865911</v>
      </c>
      <c r="AA66" s="59">
        <v>276.31714794750167</v>
      </c>
      <c r="AB66" s="59"/>
      <c r="AC66" s="94"/>
      <c r="AD66" s="79"/>
      <c r="AE66" s="91"/>
      <c r="AF66" s="92"/>
      <c r="AG66" s="89"/>
    </row>
    <row r="67" spans="1:33" ht="9.9499999999999993" customHeight="1" x14ac:dyDescent="0.2">
      <c r="A67" s="19" t="s">
        <v>131</v>
      </c>
      <c r="B67" s="45">
        <v>3.637377887</v>
      </c>
      <c r="C67" s="45">
        <v>5.3109545300000001</v>
      </c>
      <c r="D67" s="45">
        <v>5.2912280330000003</v>
      </c>
      <c r="E67" s="45">
        <v>4.6301232780000001</v>
      </c>
      <c r="F67" s="45">
        <v>5.4503351659999995</v>
      </c>
      <c r="G67" s="45">
        <v>9.9624528780000006</v>
      </c>
      <c r="H67" s="45">
        <v>10.344468761999998</v>
      </c>
      <c r="I67" s="45">
        <v>12.403537423000001</v>
      </c>
      <c r="J67" s="45">
        <v>9.2691284809999992</v>
      </c>
      <c r="K67" s="45">
        <v>13.556280669</v>
      </c>
      <c r="L67" s="45">
        <v>14.166103494000001</v>
      </c>
      <c r="M67" s="45">
        <v>11.170697303000001</v>
      </c>
      <c r="N67" s="45">
        <v>13.16935851</v>
      </c>
      <c r="O67" s="45">
        <v>16.387114675999999</v>
      </c>
      <c r="P67" s="45">
        <v>17.266658244999999</v>
      </c>
      <c r="Q67" s="18">
        <v>35.867720605000002</v>
      </c>
      <c r="R67" s="18">
        <v>47.579565279000001</v>
      </c>
      <c r="S67" s="18">
        <v>52.83959073514</v>
      </c>
      <c r="T67" s="18">
        <v>45.143478509278516</v>
      </c>
      <c r="U67" s="18">
        <v>44.653212652000001</v>
      </c>
      <c r="V67" s="18">
        <v>53.473628610515334</v>
      </c>
      <c r="W67" s="59">
        <v>21.889398753824334</v>
      </c>
      <c r="X67" s="59">
        <v>61.03215255322705</v>
      </c>
      <c r="Y67" s="59">
        <v>59.097428456011428</v>
      </c>
      <c r="Z67" s="59">
        <v>53.465126213695612</v>
      </c>
      <c r="AA67" s="59">
        <v>48.979174398615932</v>
      </c>
      <c r="AB67" s="59"/>
      <c r="AC67" s="94"/>
      <c r="AD67" s="79"/>
      <c r="AE67" s="91"/>
      <c r="AF67" s="92"/>
      <c r="AG67" s="89"/>
    </row>
    <row r="68" spans="1:33" ht="9.9499999999999993" customHeight="1" x14ac:dyDescent="0.2">
      <c r="A68" s="19" t="s">
        <v>132</v>
      </c>
      <c r="B68" s="45">
        <v>0.74952164799999998</v>
      </c>
      <c r="C68" s="45">
        <v>0.22519938099999998</v>
      </c>
      <c r="D68" s="45">
        <v>0.86024263299999992</v>
      </c>
      <c r="E68" s="45">
        <v>0.18833949699999999</v>
      </c>
      <c r="F68" s="45">
        <v>1.005561148</v>
      </c>
      <c r="G68" s="45">
        <v>1.196097671</v>
      </c>
      <c r="H68" s="45">
        <v>9.1501752510000003</v>
      </c>
      <c r="I68" s="45">
        <v>0.49378013500000001</v>
      </c>
      <c r="J68" s="45">
        <v>7.8362423990000005</v>
      </c>
      <c r="K68" s="45">
        <v>4.5839723990000003</v>
      </c>
      <c r="L68" s="45">
        <v>1.7692317100000001</v>
      </c>
      <c r="M68" s="45">
        <v>1.587599405</v>
      </c>
      <c r="N68" s="45">
        <v>19.713569869000001</v>
      </c>
      <c r="O68" s="45">
        <v>1.3743776130000001</v>
      </c>
      <c r="P68" s="45">
        <v>1.8548629590000001</v>
      </c>
      <c r="Q68" s="18">
        <v>1.71071168</v>
      </c>
      <c r="R68" s="18">
        <v>2.3078653679999999</v>
      </c>
      <c r="S68" s="18">
        <v>2.3042762020000001</v>
      </c>
      <c r="T68" s="18">
        <v>1.96824366811158</v>
      </c>
      <c r="U68" s="18">
        <v>1.9523377470000001</v>
      </c>
      <c r="V68" s="18">
        <v>4.3059912153264097</v>
      </c>
      <c r="W68" s="59">
        <v>1.2388420259999999</v>
      </c>
      <c r="X68" s="59">
        <v>3.2951002019794693</v>
      </c>
      <c r="Y68" s="59">
        <v>3.1906452631183515</v>
      </c>
      <c r="Z68" s="59">
        <v>2.8865596380852403</v>
      </c>
      <c r="AA68" s="59">
        <v>2.6443649896325589</v>
      </c>
      <c r="AB68" s="59"/>
      <c r="AC68" s="94"/>
      <c r="AD68" s="79"/>
      <c r="AE68" s="91"/>
      <c r="AF68" s="92"/>
      <c r="AG68" s="89"/>
    </row>
    <row r="69" spans="1:33" ht="9.9499999999999993" customHeight="1" x14ac:dyDescent="0.2">
      <c r="A69" s="19" t="s">
        <v>133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0.19831888</v>
      </c>
      <c r="I69" s="45">
        <v>0.81717714799999996</v>
      </c>
      <c r="J69" s="45">
        <v>0.64122170300000003</v>
      </c>
      <c r="K69" s="45">
        <v>5.8925175000000003E-2</v>
      </c>
      <c r="L69" s="45">
        <v>0.12549079600000002</v>
      </c>
      <c r="M69" s="45">
        <v>0.156707346</v>
      </c>
      <c r="N69" s="45">
        <v>0.23448797600000001</v>
      </c>
      <c r="O69" s="45">
        <v>0.81653252300000001</v>
      </c>
      <c r="P69" s="45">
        <v>0.15234898199999999</v>
      </c>
      <c r="Q69" s="18">
        <v>0.46629932099999999</v>
      </c>
      <c r="R69" s="18">
        <v>1.202289312</v>
      </c>
      <c r="S69" s="18">
        <v>0.13472774700000001</v>
      </c>
      <c r="T69" s="18">
        <v>2.2770628000000001E-2</v>
      </c>
      <c r="U69" s="18">
        <v>3.1639783999999997E-2</v>
      </c>
      <c r="V69" s="18">
        <v>9.2266799999999993E-3</v>
      </c>
      <c r="W69" s="59">
        <v>0</v>
      </c>
      <c r="X69" s="59">
        <v>5.5535190254034542E-2</v>
      </c>
      <c r="Y69" s="59">
        <v>5.3774720299542444E-2</v>
      </c>
      <c r="Z69" s="59">
        <v>4.8649700723632117E-2</v>
      </c>
      <c r="AA69" s="59">
        <v>4.4567783617667132E-2</v>
      </c>
      <c r="AB69" s="59"/>
      <c r="AC69" s="94"/>
      <c r="AD69" s="79"/>
      <c r="AE69" s="91"/>
      <c r="AF69" s="92"/>
      <c r="AG69" s="89"/>
    </row>
    <row r="70" spans="1:33" ht="13.5" customHeight="1" x14ac:dyDescent="0.2">
      <c r="A70" s="19" t="s">
        <v>134</v>
      </c>
      <c r="B70" s="45">
        <v>31.503624864000003</v>
      </c>
      <c r="C70" s="45">
        <v>27.679027758</v>
      </c>
      <c r="D70" s="45">
        <v>26.198800559999999</v>
      </c>
      <c r="E70" s="45">
        <v>25.34475235</v>
      </c>
      <c r="F70" s="45">
        <v>36.296592081133255</v>
      </c>
      <c r="G70" s="45">
        <v>34.565056839</v>
      </c>
      <c r="H70" s="45">
        <v>62.641444349600008</v>
      </c>
      <c r="I70" s="45">
        <v>96.61161292300001</v>
      </c>
      <c r="J70" s="45">
        <v>127.52880567378855</v>
      </c>
      <c r="K70" s="45">
        <v>32.221985238000002</v>
      </c>
      <c r="L70" s="45">
        <v>27.417529160999997</v>
      </c>
      <c r="M70" s="45">
        <v>72.686366691000003</v>
      </c>
      <c r="N70" s="45">
        <v>63.354734032000003</v>
      </c>
      <c r="O70" s="45">
        <v>69.414842992000004</v>
      </c>
      <c r="P70" s="45">
        <v>142.54575081994</v>
      </c>
      <c r="Q70" s="18">
        <v>122.3448356239</v>
      </c>
      <c r="R70" s="18">
        <v>138.08360945657012</v>
      </c>
      <c r="S70" s="18">
        <v>243.330138546</v>
      </c>
      <c r="T70" s="18">
        <v>228.56355443677796</v>
      </c>
      <c r="U70" s="18">
        <v>369.480867332</v>
      </c>
      <c r="V70" s="18">
        <v>348.64865367695933</v>
      </c>
      <c r="W70" s="59">
        <v>343.2854945331768</v>
      </c>
      <c r="X70" s="59">
        <v>429.27260332714053</v>
      </c>
      <c r="Y70" s="59">
        <v>415.66462760963344</v>
      </c>
      <c r="Z70" s="59">
        <v>376.04955677994894</v>
      </c>
      <c r="AA70" s="59">
        <v>344.4973972460059</v>
      </c>
      <c r="AB70" s="59"/>
      <c r="AC70" s="94"/>
      <c r="AD70" s="79"/>
      <c r="AE70" s="91"/>
      <c r="AF70" s="92"/>
      <c r="AG70" s="89"/>
    </row>
    <row r="71" spans="1:33" ht="14.25" customHeight="1" x14ac:dyDescent="0.2">
      <c r="A71" s="47" t="s">
        <v>110</v>
      </c>
      <c r="B71" s="48">
        <v>0.52390034299999999</v>
      </c>
      <c r="C71" s="48">
        <v>1.1050568435000001</v>
      </c>
      <c r="D71" s="48">
        <v>1.031886058</v>
      </c>
      <c r="E71" s="48">
        <v>1.757384415</v>
      </c>
      <c r="F71" s="48">
        <v>2.9115540380000002</v>
      </c>
      <c r="G71" s="48">
        <v>3.887181601</v>
      </c>
      <c r="H71" s="48">
        <v>3.9935711862500005</v>
      </c>
      <c r="I71" s="48">
        <v>3.1243243390000002</v>
      </c>
      <c r="J71" s="48">
        <v>3.8694039053238831</v>
      </c>
      <c r="K71" s="48">
        <v>3.680395995</v>
      </c>
      <c r="L71" s="48">
        <v>3.9481766510000003</v>
      </c>
      <c r="M71" s="48">
        <v>3.7463800489999999</v>
      </c>
      <c r="N71" s="48">
        <v>6.015594654</v>
      </c>
      <c r="O71" s="48">
        <v>6.6906916490000006</v>
      </c>
      <c r="P71" s="48">
        <v>9.4395351489999992</v>
      </c>
      <c r="Q71" s="49">
        <v>9.780729892010001</v>
      </c>
      <c r="R71" s="49">
        <v>12.568617231999999</v>
      </c>
      <c r="S71" s="49">
        <v>32.048585000519999</v>
      </c>
      <c r="T71" s="49">
        <v>20.457467167103644</v>
      </c>
      <c r="U71" s="49">
        <v>32.931676009999997</v>
      </c>
      <c r="V71" s="49">
        <v>35.206576959584076</v>
      </c>
      <c r="W71" s="65">
        <v>17.986343964263945</v>
      </c>
      <c r="X71" s="65">
        <v>38.811714372881028</v>
      </c>
      <c r="Y71" s="65">
        <v>50.455228684745336</v>
      </c>
      <c r="Z71" s="65">
        <v>40.086115290198507</v>
      </c>
      <c r="AA71" s="65">
        <v>46.260780531277739</v>
      </c>
      <c r="AB71" s="65"/>
      <c r="AC71" s="93"/>
      <c r="AE71" s="91"/>
      <c r="AF71" s="9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Budgetary Framework</vt:lpstr>
      <vt:lpstr>GFSM2001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Obadia Turinawe</dc:creator>
  <cp:lastModifiedBy>Lawrence Mutesasira</cp:lastModifiedBy>
  <dcterms:created xsi:type="dcterms:W3CDTF">2018-09-07T12:47:46Z</dcterms:created>
  <dcterms:modified xsi:type="dcterms:W3CDTF">2026-05-11T09:10:43Z</dcterms:modified>
</cp:coreProperties>
</file>